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C:\xampp\htdocs\ServerINFRA\CONTRATOS 2007 a 2021\"/>
    </mc:Choice>
  </mc:AlternateContent>
  <xr:revisionPtr revIDLastSave="0" documentId="13_ncr:1_{44D8BC6C-5F7B-4376-93D3-01D31EAF1595}" xr6:coauthVersionLast="47" xr6:coauthVersionMax="47" xr10:uidLastSave="{00000000-0000-0000-0000-000000000000}"/>
  <bookViews>
    <workbookView xWindow="-120" yWindow="-120" windowWidth="20730" windowHeight="11310" firstSheet="3" activeTab="5" xr2:uid="{00000000-000D-0000-FFFF-FFFF00000000}"/>
  </bookViews>
  <sheets>
    <sheet name="oficio conc febr" sheetId="18" r:id="rId1"/>
    <sheet name="SALDOS MPIO" sheetId="17" r:id="rId2"/>
    <sheet name="PAGOS 10" sheetId="16" r:id="rId3"/>
    <sheet name="DRA OSEJO" sheetId="14" r:id="rId4"/>
    <sheet name="RESER 09 10" sheetId="13" r:id="rId5"/>
    <sheet name="GRAL CONTRATOS 09" sheetId="4" r:id="rId6"/>
    <sheet name="RTA CON YAGARY" sheetId="2" r:id="rId7"/>
    <sheet name="Hoja3" sheetId="3" r:id="rId8"/>
    <sheet name="OF 0068 MARINELA" sheetId="1" r:id="rId9"/>
    <sheet name="antonio 310709" sheetId="5" r:id="rId10"/>
    <sheet name="contraloria 1097" sheetId="6" r:id="rId11"/>
    <sheet name="Hoja1" sheetId="7" r:id="rId12"/>
    <sheet name="Hoja2" sheetId="8" r:id="rId13"/>
    <sheet name="comfamiliar" sheetId="9" r:id="rId14"/>
    <sheet name="INF.CAUSACIÓN 31 DIC" sheetId="10" r:id="rId15"/>
    <sheet name="RESERVAS Y SALDOS 09" sheetId="11" r:id="rId16"/>
    <sheet name="gestión" sheetId="12" r:id="rId17"/>
    <sheet name="yagary 2510" sheetId="15" r:id="rId18"/>
  </sheets>
  <definedNames>
    <definedName name="_xlnm.Print_Titles" localSheetId="9">'antonio 310709'!$1:$4</definedName>
    <definedName name="_xlnm.Print_Titles" localSheetId="3">'DRA OSEJO'!$1:$3</definedName>
    <definedName name="_xlnm.Print_Titles" localSheetId="16">gestión!$1:$8</definedName>
    <definedName name="_xlnm.Print_Titles" localSheetId="5">'GRAL CONTRATOS 09'!$1:$8</definedName>
    <definedName name="_xlnm.Print_Titles" localSheetId="14">'INF.CAUSACIÓN 31 DIC'!$1:$3</definedName>
    <definedName name="_xlnm.Print_Titles" localSheetId="8">'OF 0068 MARINELA'!$1:$4</definedName>
    <definedName name="_xlnm.Print_Titles" localSheetId="0">'oficio conc febr'!$1:$5</definedName>
    <definedName name="_xlnm.Print_Titles" localSheetId="6">'RTA CON YAGARY'!$1:$4</definedName>
    <definedName name="_xlnm.Print_Titles" localSheetId="1">'SALDOS MPIO'!$1:$3</definedName>
    <definedName name="_xlnm.Print_Titles" localSheetId="17">'yagary 2510'!$1:$5</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47" i="18" l="1"/>
  <c r="K48" i="18"/>
  <c r="K49" i="18"/>
  <c r="G14" i="18"/>
  <c r="G12" i="18"/>
  <c r="G8" i="18"/>
  <c r="G7" i="18"/>
  <c r="AH237" i="4"/>
  <c r="AC240" i="4"/>
  <c r="AB6" i="4"/>
  <c r="M14" i="16"/>
  <c r="B3" i="16"/>
  <c r="G14" i="15"/>
  <c r="G12" i="15"/>
  <c r="G8" i="15"/>
  <c r="G7" i="15"/>
  <c r="P190" i="13"/>
  <c r="N190" i="13"/>
  <c r="N188" i="13"/>
  <c r="M194" i="13"/>
  <c r="L190" i="13"/>
  <c r="M190" i="13" s="1"/>
  <c r="AI178" i="14"/>
  <c r="AI177" i="14"/>
  <c r="AI176" i="14"/>
  <c r="AI175" i="14"/>
  <c r="AI174" i="14"/>
  <c r="AI173" i="14"/>
  <c r="AI172" i="14"/>
  <c r="AJ164" i="14"/>
  <c r="O164" i="14"/>
  <c r="M164" i="14"/>
  <c r="AI158" i="14"/>
  <c r="AI153" i="14"/>
  <c r="AI152" i="14"/>
  <c r="AI151" i="14"/>
  <c r="AI150" i="14"/>
  <c r="AI149" i="14"/>
  <c r="AI148" i="14"/>
  <c r="AI147" i="14"/>
  <c r="AI146" i="14"/>
  <c r="AI145" i="14"/>
  <c r="AI144" i="14"/>
  <c r="AI143" i="14"/>
  <c r="AI142" i="14"/>
  <c r="AI141" i="14"/>
  <c r="AI140" i="14"/>
  <c r="AI139" i="14"/>
  <c r="AI138" i="14"/>
  <c r="AI137" i="14"/>
  <c r="AI136" i="14"/>
  <c r="AI135" i="14"/>
  <c r="AI134" i="14"/>
  <c r="AI133" i="14"/>
  <c r="AI132" i="14"/>
  <c r="AI131" i="14"/>
  <c r="AI130" i="14"/>
  <c r="AI129" i="14"/>
  <c r="AI128" i="14"/>
  <c r="AI127" i="14"/>
  <c r="AI126" i="14"/>
  <c r="AI125" i="14"/>
  <c r="AI124" i="14"/>
  <c r="AI123" i="14"/>
  <c r="AI122" i="14"/>
  <c r="AI121" i="14"/>
  <c r="AI120" i="14"/>
  <c r="AI119" i="14"/>
  <c r="AI118" i="14"/>
  <c r="AI117" i="14"/>
  <c r="AI116" i="14"/>
  <c r="AI115" i="14"/>
  <c r="AI114" i="14"/>
  <c r="AI113" i="14"/>
  <c r="AI112" i="14"/>
  <c r="AI111" i="14"/>
  <c r="AI110" i="14"/>
  <c r="AI109" i="14"/>
  <c r="AI108" i="14"/>
  <c r="AI107" i="14"/>
  <c r="AI106" i="14"/>
  <c r="AI105" i="14"/>
  <c r="AI104" i="14"/>
  <c r="AI103" i="14"/>
  <c r="AI102" i="14"/>
  <c r="AI101" i="14"/>
  <c r="AI100" i="14"/>
  <c r="AI99" i="14"/>
  <c r="AI98" i="14"/>
  <c r="AI97" i="14"/>
  <c r="AI96" i="14"/>
  <c r="AI91" i="14"/>
  <c r="O91" i="14"/>
  <c r="AI85" i="14"/>
  <c r="O85" i="14"/>
  <c r="O79" i="14"/>
  <c r="AI74" i="14"/>
  <c r="AI70" i="14"/>
  <c r="Y68" i="14"/>
  <c r="AI64" i="14"/>
  <c r="L64" i="14"/>
  <c r="AI63" i="14"/>
  <c r="AI62" i="14"/>
  <c r="AI61" i="14"/>
  <c r="AI60" i="14"/>
  <c r="AI59" i="14"/>
  <c r="AI58" i="14"/>
  <c r="AI57" i="14"/>
  <c r="AI56" i="14"/>
  <c r="AI55" i="14"/>
  <c r="AI54" i="14"/>
  <c r="AI53" i="14"/>
  <c r="AI52" i="14"/>
  <c r="AI48" i="14"/>
  <c r="AI43" i="14"/>
  <c r="AI39" i="14"/>
  <c r="AI38" i="14"/>
  <c r="Z36" i="14"/>
  <c r="Z35" i="14"/>
  <c r="Z34" i="14"/>
  <c r="Z33" i="14"/>
  <c r="AI33" i="14"/>
  <c r="AI29" i="14"/>
  <c r="AI25" i="14"/>
  <c r="AI21" i="14"/>
  <c r="AI20" i="14"/>
  <c r="AI19" i="14"/>
  <c r="AI18" i="14"/>
  <c r="AI17" i="14"/>
  <c r="AI16" i="14"/>
  <c r="AI15" i="14"/>
  <c r="AI14" i="14"/>
  <c r="AI13" i="14"/>
  <c r="AI12" i="14"/>
  <c r="AI11" i="14"/>
  <c r="AI10" i="14"/>
  <c r="AI9" i="14"/>
  <c r="AI8" i="14"/>
  <c r="AI7" i="14"/>
  <c r="AI6" i="14"/>
  <c r="AI5" i="14"/>
  <c r="AI4" i="14"/>
  <c r="O223" i="4"/>
  <c r="H13" i="2"/>
  <c r="H11" i="2"/>
  <c r="H7" i="2"/>
  <c r="H6" i="2"/>
  <c r="AJ86" i="13"/>
  <c r="AJ108" i="13"/>
  <c r="N133" i="13"/>
  <c r="AJ84" i="13"/>
  <c r="AA117" i="4"/>
  <c r="H252" i="13"/>
  <c r="I251" i="13"/>
  <c r="K178" i="13"/>
  <c r="L179" i="13"/>
  <c r="AJ170" i="13"/>
  <c r="AF170" i="13"/>
  <c r="AG169" i="13" s="1"/>
  <c r="L165" i="13"/>
  <c r="K161" i="13"/>
  <c r="L160" i="13"/>
  <c r="L159" i="13"/>
  <c r="AJ142" i="13"/>
  <c r="AJ137" i="13"/>
  <c r="AJ136" i="13"/>
  <c r="AJ135" i="13"/>
  <c r="AJ134" i="13"/>
  <c r="AJ133" i="13"/>
  <c r="AJ132" i="13"/>
  <c r="AJ131" i="13"/>
  <c r="AJ128" i="13"/>
  <c r="AJ127" i="13"/>
  <c r="AH126" i="13"/>
  <c r="AH125" i="13"/>
  <c r="P125" i="13"/>
  <c r="AJ124" i="13"/>
  <c r="AJ123" i="13"/>
  <c r="AJ122" i="13"/>
  <c r="AJ121" i="13"/>
  <c r="AJ120" i="13"/>
  <c r="AJ119" i="13"/>
  <c r="AJ117" i="13"/>
  <c r="AJ116" i="13"/>
  <c r="AJ114" i="13"/>
  <c r="AJ113" i="13"/>
  <c r="AJ112" i="13"/>
  <c r="AJ111" i="13"/>
  <c r="AJ110" i="13"/>
  <c r="AJ109" i="13"/>
  <c r="AJ107" i="13"/>
  <c r="AJ106" i="13"/>
  <c r="AJ105" i="13"/>
  <c r="AJ104" i="13"/>
  <c r="AJ103" i="13"/>
  <c r="AJ102" i="13"/>
  <c r="AJ95" i="13"/>
  <c r="AJ94" i="13"/>
  <c r="AJ93" i="13"/>
  <c r="AJ92" i="13"/>
  <c r="AJ91" i="13"/>
  <c r="AJ90" i="13"/>
  <c r="AJ89" i="13"/>
  <c r="AJ88" i="13"/>
  <c r="AJ87" i="13"/>
  <c r="AJ85" i="13"/>
  <c r="AJ83" i="13"/>
  <c r="AJ75" i="13"/>
  <c r="AJ74" i="13"/>
  <c r="AK72" i="13"/>
  <c r="P72" i="13"/>
  <c r="AJ70" i="13"/>
  <c r="AJ69" i="13"/>
  <c r="AJ64" i="13"/>
  <c r="AJ59" i="13"/>
  <c r="AJ58" i="13"/>
  <c r="AJ57" i="13"/>
  <c r="AJ56" i="13"/>
  <c r="AJ55" i="13"/>
  <c r="AJ54" i="13"/>
  <c r="AJ53" i="13"/>
  <c r="AJ52" i="13"/>
  <c r="AJ51" i="13"/>
  <c r="AJ50" i="13"/>
  <c r="AJ49" i="13"/>
  <c r="AJ48" i="13"/>
  <c r="AJ47" i="13"/>
  <c r="AJ46" i="13"/>
  <c r="AJ45" i="13"/>
  <c r="AJ44" i="13"/>
  <c r="AJ39" i="13"/>
  <c r="P39" i="13"/>
  <c r="AJ33" i="13"/>
  <c r="P33" i="13"/>
  <c r="P27" i="13"/>
  <c r="AJ22" i="13"/>
  <c r="AJ18" i="13"/>
  <c r="AJ12" i="13"/>
  <c r="AJ11" i="13"/>
  <c r="AJ10" i="13"/>
  <c r="AJ9" i="13"/>
  <c r="X3" i="13"/>
  <c r="B3" i="13"/>
  <c r="AX56" i="11"/>
  <c r="AX57" i="11"/>
  <c r="AU53" i="11"/>
  <c r="AV52" i="11" s="1"/>
  <c r="AW52" i="11" s="1"/>
  <c r="AW53" i="11"/>
  <c r="AY53" i="11"/>
  <c r="AU54" i="11"/>
  <c r="AV54" i="11"/>
  <c r="AU39" i="11"/>
  <c r="AW39" i="11"/>
  <c r="AV41" i="11"/>
  <c r="AX41" i="11"/>
  <c r="AU30" i="11"/>
  <c r="AU31" i="11"/>
  <c r="AX49" i="11"/>
  <c r="AJ285" i="12"/>
  <c r="AI285" i="12"/>
  <c r="AJ284" i="12"/>
  <c r="AJ283" i="12"/>
  <c r="AJ282" i="12"/>
  <c r="AJ281" i="12"/>
  <c r="AJ280" i="12"/>
  <c r="AJ279" i="12"/>
  <c r="AJ278" i="12"/>
  <c r="AJ275" i="12"/>
  <c r="AJ274" i="12"/>
  <c r="AH273" i="12"/>
  <c r="AH272" i="12"/>
  <c r="P272" i="12"/>
  <c r="AJ271" i="12"/>
  <c r="AJ270" i="12"/>
  <c r="AJ269" i="12"/>
  <c r="AJ268" i="12"/>
  <c r="AJ267" i="12"/>
  <c r="AJ266" i="12"/>
  <c r="AJ265" i="12"/>
  <c r="AJ263" i="12"/>
  <c r="AJ262" i="12"/>
  <c r="AJ260" i="12"/>
  <c r="AJ259" i="12"/>
  <c r="AJ258" i="12"/>
  <c r="AJ257" i="12"/>
  <c r="AJ256" i="12"/>
  <c r="AJ255" i="12"/>
  <c r="AJ254" i="12"/>
  <c r="AJ253" i="12"/>
  <c r="W253" i="12"/>
  <c r="AJ252" i="12"/>
  <c r="AJ251" i="12"/>
  <c r="AJ250" i="12"/>
  <c r="AJ249" i="12"/>
  <c r="AJ248" i="12"/>
  <c r="AJ247" i="12"/>
  <c r="AJ246" i="12"/>
  <c r="AJ245" i="12"/>
  <c r="AJ244" i="12"/>
  <c r="AJ243" i="12"/>
  <c r="AJ242" i="12"/>
  <c r="AJ241" i="12"/>
  <c r="AJ240" i="12"/>
  <c r="AJ239" i="12"/>
  <c r="AJ238" i="12"/>
  <c r="AJ237" i="12"/>
  <c r="AJ236" i="12"/>
  <c r="AJ235" i="12"/>
  <c r="AJ234" i="12"/>
  <c r="AJ226" i="12"/>
  <c r="AJ225" i="12"/>
  <c r="AK223" i="12"/>
  <c r="P223" i="12"/>
  <c r="AJ221" i="12"/>
  <c r="AJ220" i="12"/>
  <c r="AJ215" i="12"/>
  <c r="AJ210" i="12"/>
  <c r="AJ209" i="12"/>
  <c r="AJ208" i="12"/>
  <c r="AJ207" i="12"/>
  <c r="AJ205" i="12"/>
  <c r="AJ204" i="12"/>
  <c r="AJ203" i="12"/>
  <c r="AJ202" i="12"/>
  <c r="AJ201" i="12"/>
  <c r="AJ200" i="12"/>
  <c r="AJ199" i="12"/>
  <c r="AJ198" i="12"/>
  <c r="AJ197" i="12"/>
  <c r="AJ196" i="12"/>
  <c r="AJ195" i="12"/>
  <c r="AJ194" i="12"/>
  <c r="AJ193" i="12"/>
  <c r="AJ192" i="12"/>
  <c r="AJ191" i="12"/>
  <c r="AJ190" i="12"/>
  <c r="AJ189" i="12"/>
  <c r="AJ188" i="12"/>
  <c r="AJ187" i="12"/>
  <c r="AJ186" i="12"/>
  <c r="AJ185" i="12"/>
  <c r="AJ184" i="12"/>
  <c r="AJ183" i="12"/>
  <c r="AJ182" i="12"/>
  <c r="AJ181" i="12"/>
  <c r="AJ180" i="12"/>
  <c r="AJ179" i="12"/>
  <c r="AJ178" i="12"/>
  <c r="AJ177" i="12"/>
  <c r="AJ176" i="12"/>
  <c r="AJ175" i="12"/>
  <c r="AJ174" i="12"/>
  <c r="AJ173" i="12"/>
  <c r="AJ172" i="12"/>
  <c r="AJ171" i="12"/>
  <c r="AJ170" i="12"/>
  <c r="AJ169" i="12"/>
  <c r="AJ168" i="12"/>
  <c r="AJ167" i="12"/>
  <c r="AJ166" i="12"/>
  <c r="AJ165" i="12"/>
  <c r="AJ164" i="12"/>
  <c r="AJ163" i="12"/>
  <c r="AJ162" i="12"/>
  <c r="AJ161" i="12"/>
  <c r="AJ160" i="12"/>
  <c r="AJ159" i="12"/>
  <c r="AJ158" i="12"/>
  <c r="AJ157" i="12"/>
  <c r="AJ156" i="12"/>
  <c r="AJ155" i="12"/>
  <c r="AJ154" i="12"/>
  <c r="AJ153" i="12"/>
  <c r="AJ152" i="12"/>
  <c r="AJ151" i="12"/>
  <c r="AJ150" i="12"/>
  <c r="AJ149" i="12"/>
  <c r="AJ148" i="12"/>
  <c r="AJ147" i="12"/>
  <c r="AJ146" i="12"/>
  <c r="AJ140" i="12"/>
  <c r="P140" i="12"/>
  <c r="AJ134" i="12"/>
  <c r="P134" i="12"/>
  <c r="P128" i="12"/>
  <c r="AJ123" i="12"/>
  <c r="AJ119" i="12"/>
  <c r="AJ113" i="12"/>
  <c r="AJ111" i="12"/>
  <c r="AJ110" i="12"/>
  <c r="AJ109" i="12"/>
  <c r="AJ108" i="12"/>
  <c r="AJ107" i="12"/>
  <c r="AJ106" i="12"/>
  <c r="AJ105" i="12"/>
  <c r="AJ104" i="12"/>
  <c r="AJ103" i="12"/>
  <c r="AJ102" i="12"/>
  <c r="AJ101" i="12"/>
  <c r="AJ100" i="12"/>
  <c r="AJ99" i="12"/>
  <c r="AJ98" i="12"/>
  <c r="AJ97" i="12"/>
  <c r="AJ96" i="12"/>
  <c r="AJ95" i="12"/>
  <c r="AJ94" i="12"/>
  <c r="AJ93" i="12"/>
  <c r="AJ92" i="12"/>
  <c r="AJ91" i="12"/>
  <c r="AJ90" i="12"/>
  <c r="AJ89" i="12"/>
  <c r="AJ88" i="12"/>
  <c r="AJ87" i="12"/>
  <c r="AJ86" i="12"/>
  <c r="AJ85" i="12"/>
  <c r="AJ81" i="12"/>
  <c r="AJ76" i="12"/>
  <c r="AJ72" i="12"/>
  <c r="AJ66" i="12"/>
  <c r="AJ62" i="12"/>
  <c r="AJ61" i="12"/>
  <c r="AA59" i="12"/>
  <c r="AA58" i="12"/>
  <c r="AA57" i="12"/>
  <c r="AA56" i="12"/>
  <c r="AJ56" i="12"/>
  <c r="AJ52" i="12"/>
  <c r="AJ48" i="12"/>
  <c r="AJ44" i="12"/>
  <c r="AJ43" i="12"/>
  <c r="AJ42" i="12"/>
  <c r="AJ41" i="12"/>
  <c r="AJ40" i="12"/>
  <c r="AJ39" i="12"/>
  <c r="AJ38" i="12"/>
  <c r="AJ37" i="12"/>
  <c r="AJ36" i="12"/>
  <c r="AJ35" i="12"/>
  <c r="AJ34" i="12"/>
  <c r="AJ33" i="12"/>
  <c r="AJ32" i="12"/>
  <c r="AJ31" i="12"/>
  <c r="AJ30" i="12"/>
  <c r="AJ29" i="12"/>
  <c r="AJ28" i="12"/>
  <c r="AJ27" i="12"/>
  <c r="AJ26" i="12"/>
  <c r="AJ25" i="12"/>
  <c r="AJ24" i="12"/>
  <c r="AJ23" i="12"/>
  <c r="AJ22" i="12"/>
  <c r="AJ21" i="12"/>
  <c r="AJ20" i="12"/>
  <c r="AJ19" i="12"/>
  <c r="AJ18" i="12"/>
  <c r="AJ17" i="12"/>
  <c r="R17" i="12"/>
  <c r="AJ16" i="12"/>
  <c r="AJ15" i="12"/>
  <c r="R15" i="12"/>
  <c r="AJ14" i="12"/>
  <c r="AJ13" i="12"/>
  <c r="AJ12" i="12"/>
  <c r="AJ11" i="12"/>
  <c r="R11" i="12"/>
  <c r="AJ10" i="12"/>
  <c r="R10" i="12"/>
  <c r="AJ9" i="12"/>
  <c r="X3" i="12"/>
  <c r="B3" i="12"/>
  <c r="T9" i="10"/>
  <c r="U9" i="10" s="1"/>
  <c r="V11" i="10"/>
  <c r="AU36" i="11"/>
  <c r="AW36" i="11"/>
  <c r="T13" i="10"/>
  <c r="AB92" i="11"/>
  <c r="N189" i="13"/>
  <c r="N191" i="13" s="1"/>
  <c r="P191" i="13" s="1"/>
  <c r="L161" i="13"/>
  <c r="M159" i="13"/>
  <c r="M162" i="13"/>
  <c r="AJ125" i="13"/>
  <c r="AJ272" i="12"/>
  <c r="AB44" i="11"/>
  <c r="AM44" i="11" s="1"/>
  <c r="Z38" i="11"/>
  <c r="AE124" i="11"/>
  <c r="AE123" i="11"/>
  <c r="AD65" i="11"/>
  <c r="AM65" i="11"/>
  <c r="AE25" i="11"/>
  <c r="AD22" i="11"/>
  <c r="AD21" i="11"/>
  <c r="AM21" i="11"/>
  <c r="AD20" i="11"/>
  <c r="AM20" i="11" s="1"/>
  <c r="AB57" i="4"/>
  <c r="AB59" i="4"/>
  <c r="AB58" i="4"/>
  <c r="AB56" i="4"/>
  <c r="AD11" i="11"/>
  <c r="AD12" i="11"/>
  <c r="AD13" i="11"/>
  <c r="AD10" i="11"/>
  <c r="AM10" i="11"/>
  <c r="AD9" i="11"/>
  <c r="AM9" i="11" s="1"/>
  <c r="AM168" i="11"/>
  <c r="AI168" i="11"/>
  <c r="AJ167" i="11" s="1"/>
  <c r="AM143" i="11"/>
  <c r="AM142" i="11"/>
  <c r="AM141" i="11"/>
  <c r="AM140" i="11"/>
  <c r="AM139" i="11"/>
  <c r="AM138" i="11"/>
  <c r="AM137" i="11"/>
  <c r="AM134" i="11"/>
  <c r="AM133" i="11"/>
  <c r="AK132" i="11"/>
  <c r="AK131" i="11"/>
  <c r="P131" i="11"/>
  <c r="AM130" i="11"/>
  <c r="AM129" i="11"/>
  <c r="AM128" i="11"/>
  <c r="AM127" i="11"/>
  <c r="AM126" i="11"/>
  <c r="AM125" i="11"/>
  <c r="AM123" i="11"/>
  <c r="AM122" i="11"/>
  <c r="AM120" i="11"/>
  <c r="AM119" i="11"/>
  <c r="AM118" i="11"/>
  <c r="AM117" i="11"/>
  <c r="AM116" i="11"/>
  <c r="AM115" i="11"/>
  <c r="Y115" i="11"/>
  <c r="AM114" i="11"/>
  <c r="AM113" i="11"/>
  <c r="AM112" i="11"/>
  <c r="AM111" i="11"/>
  <c r="AM110" i="11"/>
  <c r="AM109" i="11"/>
  <c r="AM108" i="11"/>
  <c r="AM107" i="11"/>
  <c r="AM106" i="11"/>
  <c r="AM105" i="11"/>
  <c r="AM104" i="11"/>
  <c r="AM103" i="11"/>
  <c r="AM102" i="11"/>
  <c r="AM101" i="11"/>
  <c r="AM100" i="11"/>
  <c r="AM99" i="11"/>
  <c r="AM91" i="11"/>
  <c r="AM90" i="11"/>
  <c r="AN88" i="11"/>
  <c r="P88" i="11"/>
  <c r="AM86" i="11"/>
  <c r="AM85" i="11"/>
  <c r="AM80" i="11"/>
  <c r="AM75" i="11"/>
  <c r="AM74" i="11"/>
  <c r="AM73" i="11"/>
  <c r="AM72" i="11"/>
  <c r="AM70" i="11"/>
  <c r="AM69" i="11"/>
  <c r="AM68" i="11"/>
  <c r="AM67" i="11"/>
  <c r="AM66" i="11"/>
  <c r="AM64" i="11"/>
  <c r="AM63" i="11"/>
  <c r="AM62" i="11"/>
  <c r="AM61" i="11"/>
  <c r="AM60" i="11"/>
  <c r="AM59" i="11"/>
  <c r="AM58" i="11"/>
  <c r="AM57" i="11"/>
  <c r="AM56" i="11"/>
  <c r="AM55" i="11"/>
  <c r="AM54" i="11"/>
  <c r="AM53" i="11"/>
  <c r="AM52" i="11"/>
  <c r="AM51" i="11"/>
  <c r="AM50" i="11"/>
  <c r="P44" i="11"/>
  <c r="P38" i="11"/>
  <c r="AM33" i="11"/>
  <c r="AM29" i="11"/>
  <c r="AM23" i="11"/>
  <c r="AM22" i="11"/>
  <c r="AM19" i="11"/>
  <c r="AM14" i="11"/>
  <c r="Z3" i="11"/>
  <c r="B3" i="11"/>
  <c r="K50" i="10"/>
  <c r="J50" i="10" s="1"/>
  <c r="K51" i="10"/>
  <c r="J51" i="10" s="1"/>
  <c r="K49" i="10"/>
  <c r="J49" i="10"/>
  <c r="K31" i="10"/>
  <c r="J31" i="10"/>
  <c r="K32" i="10"/>
  <c r="J32" i="10" s="1"/>
  <c r="K55" i="10"/>
  <c r="J55" i="10" s="1"/>
  <c r="K54" i="10"/>
  <c r="J54" i="10"/>
  <c r="K53" i="10"/>
  <c r="J53" i="10"/>
  <c r="K52" i="10"/>
  <c r="J52" i="10" s="1"/>
  <c r="K48" i="10"/>
  <c r="J48" i="10" s="1"/>
  <c r="K43" i="10"/>
  <c r="J43" i="10"/>
  <c r="K42" i="10"/>
  <c r="J42" i="10"/>
  <c r="L41" i="10"/>
  <c r="J41" i="10" s="1"/>
  <c r="K41" i="10" s="1"/>
  <c r="L40" i="10"/>
  <c r="L39" i="10"/>
  <c r="J39" i="10"/>
  <c r="L57" i="10"/>
  <c r="L58" i="10"/>
  <c r="K38" i="10"/>
  <c r="J38" i="10"/>
  <c r="K30" i="10"/>
  <c r="J30" i="10" s="1"/>
  <c r="K29" i="10"/>
  <c r="J29" i="10"/>
  <c r="L25" i="10"/>
  <c r="J24" i="10"/>
  <c r="K24" i="10"/>
  <c r="K21" i="10"/>
  <c r="J21" i="10" s="1"/>
  <c r="J20" i="10"/>
  <c r="K20" i="10" s="1"/>
  <c r="J18" i="10"/>
  <c r="K18" i="10"/>
  <c r="J17" i="10"/>
  <c r="K17" i="10"/>
  <c r="J16" i="10"/>
  <c r="K16" i="10" s="1"/>
  <c r="J15" i="10"/>
  <c r="K15" i="10" s="1"/>
  <c r="J19" i="10"/>
  <c r="K19" i="10"/>
  <c r="K10" i="10"/>
  <c r="J10" i="10" s="1"/>
  <c r="R13" i="10" s="1"/>
  <c r="K11" i="10"/>
  <c r="J11" i="10"/>
  <c r="K12" i="10"/>
  <c r="J12" i="10" s="1"/>
  <c r="K13" i="10"/>
  <c r="J13" i="10"/>
  <c r="K6" i="10"/>
  <c r="K7" i="10"/>
  <c r="J7" i="10"/>
  <c r="K8" i="10"/>
  <c r="J8" i="10" s="1"/>
  <c r="R9" i="10" s="1"/>
  <c r="T10" i="10" s="1"/>
  <c r="K9" i="10"/>
  <c r="J9" i="10" s="1"/>
  <c r="K4" i="10"/>
  <c r="J4" i="10"/>
  <c r="J6" i="10"/>
  <c r="S9" i="10"/>
  <c r="V12" i="10" s="1"/>
  <c r="V13" i="10" s="1"/>
  <c r="AM131" i="11"/>
  <c r="K39" i="10"/>
  <c r="AK282" i="4"/>
  <c r="AK286" i="4"/>
  <c r="AK270" i="4"/>
  <c r="AK277" i="4"/>
  <c r="AK276" i="4"/>
  <c r="AK285" i="4"/>
  <c r="AK284" i="4"/>
  <c r="AK283" i="4"/>
  <c r="AK287" i="4"/>
  <c r="AJ287" i="4"/>
  <c r="AK281" i="4"/>
  <c r="AK280" i="4"/>
  <c r="AI275" i="4"/>
  <c r="AI274" i="4"/>
  <c r="AK274" i="4"/>
  <c r="Q274" i="4"/>
  <c r="AK240" i="4"/>
  <c r="AK273" i="4"/>
  <c r="AK272" i="4"/>
  <c r="AK271" i="4"/>
  <c r="AK264" i="4"/>
  <c r="AK261" i="4"/>
  <c r="AK260" i="4"/>
  <c r="AK259" i="4"/>
  <c r="AK258" i="4"/>
  <c r="AK257" i="4"/>
  <c r="AK251" i="4"/>
  <c r="AK252" i="4"/>
  <c r="AK253" i="4"/>
  <c r="AK254" i="4"/>
  <c r="AK255" i="4"/>
  <c r="AK256" i="4"/>
  <c r="AK250" i="4"/>
  <c r="AK248" i="4"/>
  <c r="AK239" i="4"/>
  <c r="AK238" i="4"/>
  <c r="AK237" i="4"/>
  <c r="AK236" i="4"/>
  <c r="AK228" i="4"/>
  <c r="AK225" i="4"/>
  <c r="AL223" i="4"/>
  <c r="Q223" i="4"/>
  <c r="AK215" i="4"/>
  <c r="AK210" i="4"/>
  <c r="AK56" i="4"/>
  <c r="AK205" i="4"/>
  <c r="AK207" i="4"/>
  <c r="AK208" i="4"/>
  <c r="AK209" i="4"/>
  <c r="AK199" i="4"/>
  <c r="AK200" i="4"/>
  <c r="AK201" i="4"/>
  <c r="AK202" i="4"/>
  <c r="AK203" i="4"/>
  <c r="AK204" i="4"/>
  <c r="AK220" i="4"/>
  <c r="AK221" i="4"/>
  <c r="AK198" i="4"/>
  <c r="AK192" i="4"/>
  <c r="AK193" i="4"/>
  <c r="AK194" i="4"/>
  <c r="AK195" i="4"/>
  <c r="AK196" i="4"/>
  <c r="AK197" i="4"/>
  <c r="AK241" i="4"/>
  <c r="AK242" i="4"/>
  <c r="AK243" i="4"/>
  <c r="AK191" i="4"/>
  <c r="AK190" i="4"/>
  <c r="AK189" i="4"/>
  <c r="AK150" i="4"/>
  <c r="AK164" i="4"/>
  <c r="AK179" i="4"/>
  <c r="AK180" i="4"/>
  <c r="AK181" i="4"/>
  <c r="AK182" i="4"/>
  <c r="AK183" i="4"/>
  <c r="AK184" i="4"/>
  <c r="AK185" i="4"/>
  <c r="AK186" i="4"/>
  <c r="AK187" i="4"/>
  <c r="AK188" i="4"/>
  <c r="AK244" i="4"/>
  <c r="AK245" i="4"/>
  <c r="AK246" i="4"/>
  <c r="AK247" i="4"/>
  <c r="AK249" i="4"/>
  <c r="AK268" i="4"/>
  <c r="AK269" i="4"/>
  <c r="AK178" i="4"/>
  <c r="AK169" i="4"/>
  <c r="AK168" i="4"/>
  <c r="AK166" i="4"/>
  <c r="AK167" i="4"/>
  <c r="AK170" i="4"/>
  <c r="AK171" i="4"/>
  <c r="AK172" i="4"/>
  <c r="AK173" i="4"/>
  <c r="AK174" i="4"/>
  <c r="AK175" i="4"/>
  <c r="AK176" i="4"/>
  <c r="AK177" i="4"/>
  <c r="AK157" i="4"/>
  <c r="AK163" i="4"/>
  <c r="AK165" i="4"/>
  <c r="AK151" i="4"/>
  <c r="AK152" i="4"/>
  <c r="AK153" i="4"/>
  <c r="AK154" i="4"/>
  <c r="AK155" i="4"/>
  <c r="AK156" i="4"/>
  <c r="AK158" i="4"/>
  <c r="AK159" i="4"/>
  <c r="AK160" i="4"/>
  <c r="AK161" i="4"/>
  <c r="AK162" i="4"/>
  <c r="AK149" i="4"/>
  <c r="AK148" i="4"/>
  <c r="AK147" i="4"/>
  <c r="AK146" i="4"/>
  <c r="AK111" i="4"/>
  <c r="AK109" i="4"/>
  <c r="AK110" i="4"/>
  <c r="AK108" i="4"/>
  <c r="AK107" i="4"/>
  <c r="AK106" i="4"/>
  <c r="AK105" i="4"/>
  <c r="AK104" i="4"/>
  <c r="AK103" i="4"/>
  <c r="AK95" i="4"/>
  <c r="AK96" i="4"/>
  <c r="AK97" i="4"/>
  <c r="AK98" i="4"/>
  <c r="AK99" i="4"/>
  <c r="AK100" i="4"/>
  <c r="AK101" i="4"/>
  <c r="AK102" i="4"/>
  <c r="AK94" i="4"/>
  <c r="AK93" i="4"/>
  <c r="AK92" i="4"/>
  <c r="AK86" i="4"/>
  <c r="AK87" i="4"/>
  <c r="AK88" i="4"/>
  <c r="AK89" i="4"/>
  <c r="AK90" i="4"/>
  <c r="AK91" i="4"/>
  <c r="AK85" i="4"/>
  <c r="AK81" i="4"/>
  <c r="AK76" i="4"/>
  <c r="AK72" i="4"/>
  <c r="AK66" i="4"/>
  <c r="AK62" i="4"/>
  <c r="AK61" i="4"/>
  <c r="AK52" i="4"/>
  <c r="AK48" i="4"/>
  <c r="AK44" i="4"/>
  <c r="AK42" i="4"/>
  <c r="AK43" i="4"/>
  <c r="AK35" i="4"/>
  <c r="AK36" i="4"/>
  <c r="AK37" i="4"/>
  <c r="AK38" i="4"/>
  <c r="AK39" i="4"/>
  <c r="AK40" i="4"/>
  <c r="AK41" i="4"/>
  <c r="AK30" i="4"/>
  <c r="AK31" i="4"/>
  <c r="AK32" i="4"/>
  <c r="AK33" i="4"/>
  <c r="AK34" i="4"/>
  <c r="AK10" i="4"/>
  <c r="AK11" i="4"/>
  <c r="AK12" i="4"/>
  <c r="AK13" i="4"/>
  <c r="AK14" i="4"/>
  <c r="AK15" i="4"/>
  <c r="AK16" i="4"/>
  <c r="AK17" i="4"/>
  <c r="AK18" i="4"/>
  <c r="AK19" i="4"/>
  <c r="AK20" i="4"/>
  <c r="AK21" i="4"/>
  <c r="AK22" i="4"/>
  <c r="AK23" i="4"/>
  <c r="AK24" i="4"/>
  <c r="AK25" i="4"/>
  <c r="AK26" i="4"/>
  <c r="AK27" i="4"/>
  <c r="AK28" i="4"/>
  <c r="AK29" i="4"/>
  <c r="AK9" i="4"/>
  <c r="AK134" i="4"/>
  <c r="Q134" i="4"/>
  <c r="AK140" i="4"/>
  <c r="Q140" i="4"/>
  <c r="Q128" i="4"/>
  <c r="AK123" i="4"/>
  <c r="AK119" i="4"/>
  <c r="AK113" i="4"/>
  <c r="K9" i="6"/>
  <c r="K8" i="6"/>
  <c r="K6" i="6"/>
  <c r="K5" i="6"/>
  <c r="E13" i="5"/>
  <c r="E11" i="5"/>
  <c r="E7" i="5"/>
  <c r="E6" i="5"/>
  <c r="M78" i="1"/>
  <c r="S10" i="4"/>
  <c r="S17" i="4"/>
  <c r="S15" i="4"/>
  <c r="S11" i="4"/>
  <c r="Y3" i="4"/>
  <c r="C3" i="4"/>
  <c r="J7" i="1"/>
  <c r="J5" i="1"/>
  <c r="J36" i="10"/>
  <c r="N194" i="13" l="1"/>
  <c r="S13" i="10"/>
</calcChain>
</file>

<file path=xl/sharedStrings.xml><?xml version="1.0" encoding="utf-8"?>
<sst xmlns="http://schemas.openxmlformats.org/spreadsheetml/2006/main" count="13178" uniqueCount="2091">
  <si>
    <t xml:space="preserve">RELACIÓN CONTRATOS </t>
  </si>
  <si>
    <t>FORMULARIO Nro. 4</t>
  </si>
  <si>
    <t>Hoja _1_de_1</t>
  </si>
  <si>
    <t>No.</t>
  </si>
  <si>
    <t>OBJETO</t>
  </si>
  <si>
    <t>clase contrato</t>
  </si>
  <si>
    <t>CONTRATISTA</t>
  </si>
  <si>
    <t>DISPONIB. PRESUPUESTAL</t>
  </si>
  <si>
    <t xml:space="preserve">FECHA DE FIRMA </t>
  </si>
  <si>
    <t>REGISTRO PRESUPUESTAL</t>
  </si>
  <si>
    <t>F.APROB. DE POLIZAS</t>
  </si>
  <si>
    <t>FECHA DE INICIACIÓN</t>
  </si>
  <si>
    <t>PLAZ CONT</t>
  </si>
  <si>
    <t>VALOR DEL CONTRATO</t>
  </si>
  <si>
    <t>ADICIONES</t>
  </si>
  <si>
    <t xml:space="preserve">FECHA  TERMINACIÓN </t>
  </si>
  <si>
    <t xml:space="preserve">FECHA LIQUIDACIÓN </t>
  </si>
  <si>
    <t xml:space="preserve">RECURSOS </t>
  </si>
  <si>
    <t xml:space="preserve">INTERVENTOR </t>
  </si>
  <si>
    <t xml:space="preserve">TOTAL FINAL </t>
  </si>
  <si>
    <t>NOMBRE</t>
  </si>
  <si>
    <t>NIT</t>
  </si>
  <si>
    <t>NO.</t>
  </si>
  <si>
    <t>FECHA</t>
  </si>
  <si>
    <t>VAL.</t>
  </si>
  <si>
    <t>Nro.</t>
  </si>
  <si>
    <t>VALOR</t>
  </si>
  <si>
    <t>CONTRATO</t>
  </si>
  <si>
    <t>FECH</t>
  </si>
  <si>
    <t>PLAZ</t>
  </si>
  <si>
    <t>VAL</t>
  </si>
  <si>
    <t>TERMANAC.</t>
  </si>
  <si>
    <t xml:space="preserve"> LIQUID.</t>
  </si>
  <si>
    <t>SGP</t>
  </si>
  <si>
    <t>REGALIAS</t>
  </si>
  <si>
    <t>ECOPETROL</t>
  </si>
  <si>
    <t>CREDITO</t>
  </si>
  <si>
    <t xml:space="preserve">GOBERNACIÓN </t>
  </si>
  <si>
    <t xml:space="preserve">R. PROPIOS </t>
  </si>
  <si>
    <t>OTROS</t>
  </si>
  <si>
    <t>18146262-6</t>
  </si>
  <si>
    <t>Jose Manuel Cruz Mensucue</t>
  </si>
  <si>
    <t>obra</t>
  </si>
  <si>
    <t>VIGENCIA 2009</t>
  </si>
  <si>
    <t>INFORME DE CONTRATOS  AÑO_09_SEMESTRAL___ANUAL___MES__</t>
  </si>
  <si>
    <t>0063/09</t>
  </si>
  <si>
    <t>Mantenimiento Vía Vereda la Estrella la Silva</t>
  </si>
  <si>
    <t>00102</t>
  </si>
  <si>
    <t>N. Radicado</t>
  </si>
  <si>
    <t>968632001597</t>
  </si>
  <si>
    <t xml:space="preserve">Dirección </t>
  </si>
  <si>
    <t>tel o cel</t>
  </si>
  <si>
    <t xml:space="preserve">observasión </t>
  </si>
  <si>
    <t xml:space="preserve">B. el Vergel </t>
  </si>
  <si>
    <t>0064/09</t>
  </si>
  <si>
    <t>Mantenimiento Vía Orito - el Yarumo</t>
  </si>
  <si>
    <t>18143501-8</t>
  </si>
  <si>
    <t>00103</t>
  </si>
  <si>
    <t>B. la Piscina</t>
  </si>
  <si>
    <t>VALOR A PAGAR (CON DTOS)</t>
  </si>
  <si>
    <t>VALOR PAGADO (SIN DTOS) TESO</t>
  </si>
  <si>
    <t>FECHA DE PAGO</t>
  </si>
  <si>
    <t>F. PAGO</t>
  </si>
  <si>
    <t>00381</t>
  </si>
  <si>
    <t>00380</t>
  </si>
  <si>
    <t>50%</t>
  </si>
  <si>
    <t>0092/09</t>
  </si>
  <si>
    <t>Mantenimiento Placas en concreto Rígido de la Vía el Sábalo</t>
  </si>
  <si>
    <t>William Gomez Moreno</t>
  </si>
  <si>
    <t>10694562-1</t>
  </si>
  <si>
    <t>00623</t>
  </si>
  <si>
    <t>Ing. Jose Luis Vivas Arteaga</t>
  </si>
  <si>
    <t>B, Villa Flor</t>
  </si>
  <si>
    <t>0093/09</t>
  </si>
  <si>
    <t xml:space="preserve">Mantenimiento en Pintura del Estadio Municipal </t>
  </si>
  <si>
    <t>Agustín Aragón Rubio</t>
  </si>
  <si>
    <t>18143015-1</t>
  </si>
  <si>
    <t>00472</t>
  </si>
  <si>
    <t>B. Colombia</t>
  </si>
  <si>
    <t>0096/09</t>
  </si>
  <si>
    <t>Mantenimiento en pintura del Parque Municipal</t>
  </si>
  <si>
    <t>Elcias Imbachi Maje</t>
  </si>
  <si>
    <t>18144363-2</t>
  </si>
  <si>
    <t>00474</t>
  </si>
  <si>
    <t>B. la Palmira</t>
  </si>
  <si>
    <t>0097/09</t>
  </si>
  <si>
    <t>Construcción Placas en concreto rígido del Proyecto de la VII Etapa Vía Prinicipal Municipio de Orito.</t>
  </si>
  <si>
    <t>Burgos y Paz Constructora Ltda</t>
  </si>
  <si>
    <t>900267114-2</t>
  </si>
  <si>
    <t>00625</t>
  </si>
  <si>
    <t>B. Marco Fidel Suarez</t>
  </si>
  <si>
    <t>00660</t>
  </si>
  <si>
    <t>00655</t>
  </si>
  <si>
    <t>00654</t>
  </si>
  <si>
    <t>00661</t>
  </si>
  <si>
    <t xml:space="preserve">Alvaro Cuartas Muñoz </t>
  </si>
  <si>
    <t>0</t>
  </si>
  <si>
    <t>0123/09</t>
  </si>
  <si>
    <t>Mantenimiento Vía Vereda Bellavista</t>
  </si>
  <si>
    <t>Alexis Andrey Gomez Moreno</t>
  </si>
  <si>
    <t>10,697,136-0</t>
  </si>
  <si>
    <t>00698</t>
  </si>
  <si>
    <t>0968632001638</t>
  </si>
  <si>
    <t>B. las Colinas</t>
  </si>
  <si>
    <t>00934</t>
  </si>
  <si>
    <t>143/09</t>
  </si>
  <si>
    <t>152/09</t>
  </si>
  <si>
    <t>Adecuación Infraestructura de la Inspección de Policía de la Vereda Simón Bolívar</t>
  </si>
  <si>
    <t>Hernando Mora Garcia</t>
  </si>
  <si>
    <t>18162101-6</t>
  </si>
  <si>
    <t>00927</t>
  </si>
  <si>
    <t>Ing. Aristides Renteria Perdomo</t>
  </si>
  <si>
    <t>0968632001650</t>
  </si>
  <si>
    <t>B. las Palmas</t>
  </si>
  <si>
    <t xml:space="preserve">Mantenimiento en pintura para el centro Educativo Rural el Yarumo Sede Principal </t>
  </si>
  <si>
    <t>Alirio Andres Carvajal Yasno</t>
  </si>
  <si>
    <t>7729273-1</t>
  </si>
  <si>
    <t>00886</t>
  </si>
  <si>
    <t>0968632001646</t>
  </si>
  <si>
    <t>B. la Unión</t>
  </si>
  <si>
    <t>0180/09</t>
  </si>
  <si>
    <t>00982</t>
  </si>
  <si>
    <t>00993</t>
  </si>
  <si>
    <t>Mantenimiento Vías Urbanas (Avenida Colombia, Barrio San Martín, Barrio la Paz)</t>
  </si>
  <si>
    <t>00718</t>
  </si>
  <si>
    <t>Ing. Doryan Lozano Devia</t>
  </si>
  <si>
    <t>V/ la Palmira</t>
  </si>
  <si>
    <t>Mantenimiento en pintura para Escuela Vereda Silvania.</t>
  </si>
  <si>
    <t>00926</t>
  </si>
  <si>
    <t>0968632001648</t>
  </si>
  <si>
    <t>0968632001634</t>
  </si>
  <si>
    <t>0868632001448</t>
  </si>
  <si>
    <t>0868632001465</t>
  </si>
  <si>
    <t>0698632001141</t>
  </si>
  <si>
    <t>0185/09</t>
  </si>
  <si>
    <t>0187/09</t>
  </si>
  <si>
    <t>191/09</t>
  </si>
  <si>
    <t>Mantenimiento en pintura para la escuela Vereda Flor del Campo</t>
  </si>
  <si>
    <t>0968632001647</t>
  </si>
  <si>
    <t>Mantenimiento y Mejoramiento del Coliseo Municipal</t>
  </si>
  <si>
    <t xml:space="preserve">HE&amp;M SERVICIOS </t>
  </si>
  <si>
    <t>10505464-9</t>
  </si>
  <si>
    <t>B. 28 de Mayo</t>
  </si>
  <si>
    <t>Ing. ARISTIDES RENTERIA PERDOMO</t>
  </si>
  <si>
    <t>0209/09</t>
  </si>
  <si>
    <t>0210/09</t>
  </si>
  <si>
    <t>0211/09</t>
  </si>
  <si>
    <t>0220/09</t>
  </si>
  <si>
    <t>0224/09</t>
  </si>
  <si>
    <t>0225/09</t>
  </si>
  <si>
    <t>0226/09</t>
  </si>
  <si>
    <t>Ampliación Restaurante Escolar Sede Principal el Yarumo</t>
  </si>
  <si>
    <t>B. el Vergel</t>
  </si>
  <si>
    <t>Mantenimiento en pintura para la sede el Topacio del CER Nueva Esperanza</t>
  </si>
  <si>
    <t xml:space="preserve">Adwer Rodrigo Castillo Castillo </t>
  </si>
  <si>
    <t>18,146,242-9</t>
  </si>
  <si>
    <t>0968632001654</t>
  </si>
  <si>
    <t>B. las Rosas</t>
  </si>
  <si>
    <t>Adecuación Oficina de Despacho de la Alcaldía Municipal de Orito</t>
  </si>
  <si>
    <t>Fran Gilberto Landazuri M.</t>
  </si>
  <si>
    <t>18144576-4</t>
  </si>
  <si>
    <t>0968632001659</t>
  </si>
  <si>
    <t>Mantenimiento en pintura Sede Principal IER Nueva Bengala, Vereda San Vicente del Luzón Municipio de Orito.</t>
  </si>
  <si>
    <t>Edis Gomez Moreno</t>
  </si>
  <si>
    <t>1059903736-3</t>
  </si>
  <si>
    <t>09686632001652</t>
  </si>
  <si>
    <t>Adecuacón Puente la Esmeralda - Yarumito</t>
  </si>
  <si>
    <t>Alba Yaneth Gomez</t>
  </si>
  <si>
    <t>41106690-8</t>
  </si>
  <si>
    <t>Urb. La Paz</t>
  </si>
  <si>
    <t>Adecuación sala de Computo CER el Yarumo Sede las Malvinas</t>
  </si>
  <si>
    <t>Adecuación Sala De Computo CER el Yarumo Sede San Andrés</t>
  </si>
  <si>
    <t>Servicios Narvaez Aranda E.U</t>
  </si>
  <si>
    <t>900268925-3</t>
  </si>
  <si>
    <t>00885</t>
  </si>
  <si>
    <t>01062</t>
  </si>
  <si>
    <t>01060</t>
  </si>
  <si>
    <t>01047</t>
  </si>
  <si>
    <t>00696</t>
  </si>
  <si>
    <t>01285</t>
  </si>
  <si>
    <t>01325</t>
  </si>
  <si>
    <t>00981</t>
  </si>
  <si>
    <t>00040</t>
  </si>
  <si>
    <t>00994</t>
  </si>
  <si>
    <t>01284</t>
  </si>
  <si>
    <t>01282</t>
  </si>
  <si>
    <t>01283</t>
  </si>
  <si>
    <t>01316</t>
  </si>
  <si>
    <t>01317</t>
  </si>
  <si>
    <t>01318</t>
  </si>
  <si>
    <t>01343</t>
  </si>
  <si>
    <t>01342</t>
  </si>
  <si>
    <t>01341</t>
  </si>
  <si>
    <t>01348</t>
  </si>
  <si>
    <t>0231/09</t>
  </si>
  <si>
    <t xml:space="preserve">Adecuación Restaurante Escolar Sede el Rosal </t>
  </si>
  <si>
    <t>Maria Zoraida Landazuri</t>
  </si>
  <si>
    <t>69040086-5</t>
  </si>
  <si>
    <t>01281</t>
  </si>
  <si>
    <t>0968632001667</t>
  </si>
  <si>
    <t>B. San Martín</t>
  </si>
  <si>
    <t>0234/09</t>
  </si>
  <si>
    <t>0237/09</t>
  </si>
  <si>
    <t>0244/09</t>
  </si>
  <si>
    <t>Mantenimiento en Pintura CER Nueva Esperanza</t>
  </si>
  <si>
    <t>Percides Aleida Guerra Delgado</t>
  </si>
  <si>
    <t>69,026,911-9</t>
  </si>
  <si>
    <t>01287</t>
  </si>
  <si>
    <t>0968632001670</t>
  </si>
  <si>
    <t>B. Villa Carolina</t>
  </si>
  <si>
    <t>Mantenimiento en pintura escuela Vereda las Acacias</t>
  </si>
  <si>
    <t>Jonhatan Andres Carvajal Acosta</t>
  </si>
  <si>
    <t>1123324790-4</t>
  </si>
  <si>
    <t>Mantenimiento en Pintura Escuela Vereda el Acae</t>
  </si>
  <si>
    <t>Felipe Romero Molina</t>
  </si>
  <si>
    <t>4928353-3</t>
  </si>
  <si>
    <t>01288</t>
  </si>
  <si>
    <t>0968632001669</t>
  </si>
  <si>
    <t>01379</t>
  </si>
  <si>
    <t>01361</t>
  </si>
  <si>
    <t>01364</t>
  </si>
  <si>
    <t>01286</t>
  </si>
  <si>
    <t>0968632001668</t>
  </si>
  <si>
    <t>0968632001664</t>
  </si>
  <si>
    <t>0968632001665</t>
  </si>
  <si>
    <t>0968632001666</t>
  </si>
  <si>
    <t>0257/09</t>
  </si>
  <si>
    <t>0255/09</t>
  </si>
  <si>
    <t>Continuación Pavimentación Calle 3 entre carrera 12 y 13 y Carrera 8 entre calles 2 y 3 Barrio Simón Bolívar Municipio de Orito.</t>
  </si>
  <si>
    <t xml:space="preserve">Ferney Ocacion Reyes </t>
  </si>
  <si>
    <t>79826203 - 1</t>
  </si>
  <si>
    <t>00692 00693</t>
  </si>
  <si>
    <t>70000000  30000000</t>
  </si>
  <si>
    <t>0598632000993</t>
  </si>
  <si>
    <t>0256/09</t>
  </si>
  <si>
    <t xml:space="preserve">Pavimentación Calle 12A Calle Roma Municipo de Orito </t>
  </si>
  <si>
    <t>Consorcio M&amp;S</t>
  </si>
  <si>
    <t>900178943-1</t>
  </si>
  <si>
    <t>00694  00695</t>
  </si>
  <si>
    <t>39,907,353  70,000,000</t>
  </si>
  <si>
    <t>0768632001242</t>
  </si>
  <si>
    <t>Calle 4 N. 2 - 73 Villagarzón Pmayo</t>
  </si>
  <si>
    <t>Continuación Pavimentación Carrera 9 entre las calles 5 y 6 Municipio de Orito Putumayo</t>
  </si>
  <si>
    <t>00699</t>
  </si>
  <si>
    <t>0368632000567</t>
  </si>
  <si>
    <t>0258/09</t>
  </si>
  <si>
    <t>00714</t>
  </si>
  <si>
    <t>Continuación Pavimentación Calle 7 entre carreras 10 y 11 Municipio de Orito.</t>
  </si>
  <si>
    <t>0281/09</t>
  </si>
  <si>
    <t>Mantenimiento en Pintura para la Sede el Prado CER el Achiote Municipio de Orito.</t>
  </si>
  <si>
    <t>Londenes Beltran Rodriguez</t>
  </si>
  <si>
    <t>18145311-4</t>
  </si>
  <si>
    <t>01370</t>
  </si>
  <si>
    <t>01638</t>
  </si>
  <si>
    <t>0968632001671</t>
  </si>
  <si>
    <t>B. la Esperanza</t>
  </si>
  <si>
    <t>0293/09</t>
  </si>
  <si>
    <t xml:space="preserve">Construcción cubierta patio Recreativo secundario Sede Luis Carlos Galan Municipio de Orito </t>
  </si>
  <si>
    <t>Lory Saney Reyes Angulo</t>
  </si>
  <si>
    <t>4612909-0</t>
  </si>
  <si>
    <t xml:space="preserve">00712  00713  </t>
  </si>
  <si>
    <t>190000000  40000000</t>
  </si>
  <si>
    <t>B. el Provenir</t>
  </si>
  <si>
    <t>0968632001651</t>
  </si>
  <si>
    <t>0295/09</t>
  </si>
  <si>
    <t>Continuación Construcción Unidad Sanitaria Sede Nuevo Milenio</t>
  </si>
  <si>
    <t>Julio Gentil Mejia Paez</t>
  </si>
  <si>
    <t>18142471-0</t>
  </si>
  <si>
    <t>01345</t>
  </si>
  <si>
    <t>0296/09</t>
  </si>
  <si>
    <t>Construcción Segunda Etapa Boxcoulbert Vereda Campo Alegre</t>
  </si>
  <si>
    <t>01515</t>
  </si>
  <si>
    <t>0301/09</t>
  </si>
  <si>
    <t>mantenimiento puente colgante peatonal sobre el rio Orito - Vereda la Paz.</t>
  </si>
  <si>
    <t>Jorge Napoleon Yacchirema</t>
  </si>
  <si>
    <t>18146519-3</t>
  </si>
  <si>
    <t>01064</t>
  </si>
  <si>
    <t>B. las Piscinas</t>
  </si>
  <si>
    <t>0968632001598</t>
  </si>
  <si>
    <t>0302/09</t>
  </si>
  <si>
    <t>Terminación Restaurante Escolar Vereda Buenaventura</t>
  </si>
  <si>
    <t>18146242-9</t>
  </si>
  <si>
    <t>01678</t>
  </si>
  <si>
    <t>01679</t>
  </si>
  <si>
    <t>0297/09</t>
  </si>
  <si>
    <t xml:space="preserve">Terminación Aula Escolar Cabildo Chicala Pijao </t>
  </si>
  <si>
    <t>01360</t>
  </si>
  <si>
    <t>01680</t>
  </si>
  <si>
    <t>V/la Palmira</t>
  </si>
  <si>
    <t>01683</t>
  </si>
  <si>
    <t>01684</t>
  </si>
  <si>
    <t>01460</t>
  </si>
  <si>
    <t>0668632001126</t>
  </si>
  <si>
    <t>0312/09</t>
  </si>
  <si>
    <t>0313/09</t>
  </si>
  <si>
    <t>0314/09</t>
  </si>
  <si>
    <t>0315/09</t>
  </si>
  <si>
    <t xml:space="preserve">Adecuación Oficina de Infraestructura Municipal </t>
  </si>
  <si>
    <t xml:space="preserve">Yasmin Andrea Escobar Alarcon </t>
  </si>
  <si>
    <t>55171928-2</t>
  </si>
  <si>
    <t>01737</t>
  </si>
  <si>
    <t>Construcción Unidad Sanitaria Cabildo Nassa Kues Kiwe, Construcción Unidad Sanitaria Cabildo Musuiuai, Construcción Unidad Sanitaria Resguardo los Guaduales, Construcción Patio Recreativo, Sede Bellavista, Construcción Primera Etapa Internado Resguardo Caicedonia, Municipio de Orito</t>
  </si>
  <si>
    <t>Carlos Gerardo Ramirez Marquez</t>
  </si>
  <si>
    <t>SIM 009</t>
  </si>
  <si>
    <t>0309/09</t>
  </si>
  <si>
    <t>0317/09</t>
  </si>
  <si>
    <t>Construcción Unidad Sanitaria Sede la Selva, Construcción Comedor Escuela CER Nueva Bengala, Construcción Aula Escolar Sede Jerusalen, Construcción Restaurante Escolar Sede Villa Luzón Agua Blanca, Municipio de orito</t>
  </si>
  <si>
    <t>19373959-7</t>
  </si>
  <si>
    <t>01358</t>
  </si>
  <si>
    <t>01431</t>
  </si>
  <si>
    <t>01380</t>
  </si>
  <si>
    <t>01382</t>
  </si>
  <si>
    <t>construcción aula escolar, sede la cristalina, construcción aula escolar, sede los andes, construcción restaurante escolar sede san jose del guamuez, construcción restaurante escolar resguardo selva verde municipio de orito</t>
  </si>
  <si>
    <t>Eduard yovani Benavides Rodriguez</t>
  </si>
  <si>
    <t>76329843-2</t>
  </si>
  <si>
    <t>01315</t>
  </si>
  <si>
    <t>01329</t>
  </si>
  <si>
    <t>01330</t>
  </si>
  <si>
    <t>2</t>
  </si>
  <si>
    <t>CONSTRUCCIÓN RESTAURANTE ESCOLAR, SEDE ALTO ORITO, CONSTRUCCIÓN RESTAURANTE ESCOLAR, RESGUARDO EL ESPINGO, CONSTRUCCIÓN RESTAURANTE ESCOLAR CABILDO INKAL AWA, CONSTRUCCIÓN AULA ESCOLAR SEDE LA PALESTINA MUNICIPIO DE ORITO.</t>
  </si>
  <si>
    <t>01351</t>
  </si>
  <si>
    <t>01326</t>
  </si>
  <si>
    <t>01327</t>
  </si>
  <si>
    <t>01340</t>
  </si>
  <si>
    <t>01323</t>
  </si>
  <si>
    <t>01322</t>
  </si>
  <si>
    <r>
      <rPr>
        <b/>
        <sz val="12"/>
        <rFont val="Arial"/>
        <family val="2"/>
      </rPr>
      <t>CONSTRUCCIÓN AULA ESCOLAR, SEDE LA CRISTALINA</t>
    </r>
    <r>
      <rPr>
        <sz val="12"/>
        <rFont val="Arial"/>
        <family val="2"/>
      </rPr>
      <t xml:space="preserve">, CONSTRUCCIÓN AULA ESCOLAR, SEDE LOS ANDES, </t>
    </r>
    <r>
      <rPr>
        <b/>
        <sz val="12"/>
        <rFont val="Arial"/>
        <family val="2"/>
      </rPr>
      <t>CONSTRUCCIÓN RESTAURANTE ESCOLAR SEDE SAN JOSE DEL GUAMUEZ</t>
    </r>
    <r>
      <rPr>
        <sz val="12"/>
        <rFont val="Arial"/>
        <family val="2"/>
      </rPr>
      <t>, CONSTRUCCIÓN RESTAURANTE ESCOLAR RESGUARDO SELVA VERDE MUNICIPIO DE ORITO</t>
    </r>
  </si>
  <si>
    <r>
      <rPr>
        <b/>
        <sz val="12"/>
        <rFont val="Arial"/>
        <family val="2"/>
      </rPr>
      <t>CONSTRUCCIÓN RESTAURANTE ESCOLAR, SEDE ALTO ORITO</t>
    </r>
    <r>
      <rPr>
        <sz val="12"/>
        <rFont val="Arial"/>
        <family val="2"/>
      </rPr>
      <t xml:space="preserve">, CONSTRUCCIÓN RESTAURANTE ESCOLAR, RESGUARDO EL ESPINGO, </t>
    </r>
    <r>
      <rPr>
        <b/>
        <sz val="12"/>
        <rFont val="Arial"/>
        <family val="2"/>
      </rPr>
      <t>CONSTRUCCIÓN RESTAURANTE ESCOLAR CABILDO INKAL AWA</t>
    </r>
    <r>
      <rPr>
        <sz val="12"/>
        <rFont val="Arial"/>
        <family val="2"/>
      </rPr>
      <t>, CONSTRUCCIÓN AULA ESCOLAR SEDE LA PALESTINA MUNICIPIO DE ORITO.</t>
    </r>
  </si>
  <si>
    <r>
      <rPr>
        <b/>
        <sz val="12"/>
        <rFont val="Arial"/>
        <family val="2"/>
      </rPr>
      <t>CONSTRUCCIÓN UNIDAD SANITARIA CABILDO NASSA KUES KIWE</t>
    </r>
    <r>
      <rPr>
        <sz val="12"/>
        <rFont val="Arial"/>
        <family val="2"/>
      </rPr>
      <t xml:space="preserve">, CONSTRUCCIÓN UNIDAD SANITARIA CABILDO MUSUIUAI, </t>
    </r>
    <r>
      <rPr>
        <b/>
        <sz val="12"/>
        <rFont val="Arial"/>
        <family val="2"/>
      </rPr>
      <t>CONSTRUCCIÓN UNIDAD SANITARIA RESGUARDO LOS GUADUALES</t>
    </r>
    <r>
      <rPr>
        <sz val="12"/>
        <rFont val="Arial"/>
        <family val="2"/>
      </rPr>
      <t xml:space="preserve">, CONSTRUCCIÓN PATIO RECREATIVO, SEDE BELLAVISTA, </t>
    </r>
    <r>
      <rPr>
        <b/>
        <sz val="12"/>
        <rFont val="Arial"/>
        <family val="2"/>
      </rPr>
      <t>CONSTRUCCIÓN PRIMERA ETAPA INTERNADO RESGUARDO CAICEDONIA</t>
    </r>
    <r>
      <rPr>
        <sz val="12"/>
        <rFont val="Arial"/>
        <family val="2"/>
      </rPr>
      <t>, MUNICIPIO DE ORITO</t>
    </r>
  </si>
  <si>
    <r>
      <rPr>
        <b/>
        <sz val="12"/>
        <rFont val="Arial"/>
        <family val="2"/>
      </rPr>
      <t>CONSTRUCCIÓN UNIDAD SANITARIA SEDE LA SELVA</t>
    </r>
    <r>
      <rPr>
        <sz val="12"/>
        <rFont val="Arial"/>
        <family val="2"/>
      </rPr>
      <t xml:space="preserve">, CONSTRUCCIÓN COMEDOR ESCUELA CER NUEVA BENGALA, </t>
    </r>
    <r>
      <rPr>
        <b/>
        <sz val="12"/>
        <rFont val="Arial"/>
        <family val="2"/>
      </rPr>
      <t>CONSTRUCCIÓN AULA ESCOLAR SEDE JERUSALEN</t>
    </r>
    <r>
      <rPr>
        <sz val="12"/>
        <rFont val="Arial"/>
        <family val="2"/>
      </rPr>
      <t>, CONSTRUCCIÓN RESTAURANTE ESCOLAR SEDE VILLA LUZÓN AGUA BLANCA, MUNICIPIO DE ORITO</t>
    </r>
  </si>
  <si>
    <t>SIM 005</t>
  </si>
  <si>
    <t>SIM 006</t>
  </si>
  <si>
    <t>SIM 007</t>
  </si>
  <si>
    <t>0968632001656</t>
  </si>
  <si>
    <t>0468632000840</t>
  </si>
  <si>
    <t>0668632001125</t>
  </si>
  <si>
    <t>0868632001493</t>
  </si>
  <si>
    <t>0668632001127</t>
  </si>
  <si>
    <t>0318/09</t>
  </si>
  <si>
    <t>0330/09</t>
  </si>
  <si>
    <t>0332/09</t>
  </si>
  <si>
    <t>0333/09</t>
  </si>
  <si>
    <t>0381/09</t>
  </si>
  <si>
    <t xml:space="preserve">CONTINUACIÓN CONSTRUCCIÓN RESTAURANTE ESCOLAR CABILDO CRISTALINA VIDES </t>
  </si>
  <si>
    <t>BRAULIO ESTRADA MEDINA</t>
  </si>
  <si>
    <t>4957079-3</t>
  </si>
  <si>
    <t>01446</t>
  </si>
  <si>
    <t xml:space="preserve">Ing. Doryan Lozano Devia </t>
  </si>
  <si>
    <t xml:space="preserve">B. La Unión </t>
  </si>
  <si>
    <t>0382/09</t>
  </si>
  <si>
    <t>CONSTRUCCIÓN CASETA CULTURAL BARRIO EL JARDIN</t>
  </si>
  <si>
    <t xml:space="preserve">RIGOBERTO RUALES MOREANO </t>
  </si>
  <si>
    <t>18144799-1</t>
  </si>
  <si>
    <t>01453</t>
  </si>
  <si>
    <t>0768632001267</t>
  </si>
  <si>
    <t>B. el Jardín</t>
  </si>
  <si>
    <t>0385/09</t>
  </si>
  <si>
    <t xml:space="preserve">MANTENIMIENTO EN PINTURA CER EL YARUMO SEDE SAN ANDRES </t>
  </si>
  <si>
    <t>LUIS ARCESIO FLOREZ</t>
  </si>
  <si>
    <t>734836-0</t>
  </si>
  <si>
    <t>01439/09</t>
  </si>
  <si>
    <t>0968632001682</t>
  </si>
  <si>
    <t>V. San Andres</t>
  </si>
  <si>
    <t>0386/09</t>
  </si>
  <si>
    <t xml:space="preserve">MANTENIMIENTO EN PINTURA CER EL ACHIOTE </t>
  </si>
  <si>
    <t>LUIS ALBEIRO RUIZ</t>
  </si>
  <si>
    <t>18145496-8</t>
  </si>
  <si>
    <t>01440</t>
  </si>
  <si>
    <t>0968632001679</t>
  </si>
  <si>
    <t>V. el Paraíso</t>
  </si>
  <si>
    <t>0387/09</t>
  </si>
  <si>
    <t>TERMINACIÓN UNIDAD SANITARIA SEDE LAS ACACIAS</t>
  </si>
  <si>
    <t>ISMAEL TAMAYO CARVAJAL</t>
  </si>
  <si>
    <t>97500043-5</t>
  </si>
  <si>
    <t>01776</t>
  </si>
  <si>
    <t>0768632001572</t>
  </si>
  <si>
    <t>B. Simón Bolívar</t>
  </si>
  <si>
    <t>0388/09</t>
  </si>
  <si>
    <t>CONSTRUCCIÓN PATIO RECREATIVO ESCUELA VEREDA CAMPO BELLO</t>
  </si>
  <si>
    <t>01464</t>
  </si>
  <si>
    <t>0768632001316</t>
  </si>
  <si>
    <t>Bmarco Fidel Suarez</t>
  </si>
  <si>
    <t>0383/09</t>
  </si>
  <si>
    <t>0384/09</t>
  </si>
  <si>
    <t xml:space="preserve">MANTENIMIENTO CUBIERTA PLAZA DE MERCADO MUNICIPAL </t>
  </si>
  <si>
    <t>OMAR ROSERO ERAZO</t>
  </si>
  <si>
    <t>18154707-5</t>
  </si>
  <si>
    <t>01777</t>
  </si>
  <si>
    <t xml:space="preserve">CONTINUACIÓN RESTAURANTE ESCOLAR SEDE LA PLAYA </t>
  </si>
  <si>
    <t>ALVARO SANDOVAL PATIÑO</t>
  </si>
  <si>
    <t>10479482-1</t>
  </si>
  <si>
    <t>01390</t>
  </si>
  <si>
    <t>'0768632001313</t>
  </si>
  <si>
    <t>0768632001313</t>
  </si>
  <si>
    <t>0768632001711</t>
  </si>
  <si>
    <t>CONSTRUCCIÓN AULA ESCOLAR CER TESALIA, CONSTRUCCIÓN UNIDAD SANITARIA ESCUELA VEREDA BRISAS DEL GUAMUEZ, CONSTRUCCIÓN AULA ESCOLAR VEREDA EL ROSAL, CONSTRUCCIÓN PRIMERA ETAPA CERRAMIENTO ESCOLAR SEDE EL JORDAN, TERMINACIÓN RESTAURANTE ESCOLAR VEREDA LOS RIOS MUNICIIPIO DE ORITO.</t>
  </si>
  <si>
    <t>NELCY ROJAS GIL</t>
  </si>
  <si>
    <t>52556198-5</t>
  </si>
  <si>
    <t>01362</t>
  </si>
  <si>
    <t>01973</t>
  </si>
  <si>
    <t>0349/09</t>
  </si>
  <si>
    <t>Interventoría</t>
  </si>
  <si>
    <t>HERNANDO BARRIONUEVO OBANDO</t>
  </si>
  <si>
    <t>18128077-3</t>
  </si>
  <si>
    <t>01522</t>
  </si>
  <si>
    <t>01989</t>
  </si>
  <si>
    <t>ING. ARISTIDES RENTERIA PERDOMO</t>
  </si>
  <si>
    <t>0768632001311</t>
  </si>
  <si>
    <t>B. Los Comuneros</t>
  </si>
  <si>
    <t>0339/09</t>
  </si>
  <si>
    <t>0340/09</t>
  </si>
  <si>
    <t>INTERVENTORIATECNICA Y ADMINISTRATIVA PARA PROYECTOS CON RECURSOS DE Regalías</t>
  </si>
  <si>
    <t>01519</t>
  </si>
  <si>
    <t>01990</t>
  </si>
  <si>
    <t>01991</t>
  </si>
  <si>
    <t>01992</t>
  </si>
  <si>
    <t>01993</t>
  </si>
  <si>
    <t>01994</t>
  </si>
  <si>
    <t>01995</t>
  </si>
  <si>
    <t>B. El Porvenir</t>
  </si>
  <si>
    <t>0341/09</t>
  </si>
  <si>
    <t>01520</t>
  </si>
  <si>
    <t>0768632001314</t>
  </si>
  <si>
    <t>0768632001534</t>
  </si>
  <si>
    <t>B. La Union</t>
  </si>
  <si>
    <t>0342/09</t>
  </si>
  <si>
    <t>1526</t>
  </si>
  <si>
    <t>0343/09</t>
  </si>
  <si>
    <t>Alexander Vargas Ariza</t>
  </si>
  <si>
    <t>79514394-0</t>
  </si>
  <si>
    <t>01524</t>
  </si>
  <si>
    <t>B. El Chapinero</t>
  </si>
  <si>
    <t>0344/09</t>
  </si>
  <si>
    <t>para anular</t>
  </si>
  <si>
    <t>0346/09</t>
  </si>
  <si>
    <t>CARLOS EDUARDO LOPEZ MARTINEZ</t>
  </si>
  <si>
    <t>79427172-1</t>
  </si>
  <si>
    <t>01523</t>
  </si>
  <si>
    <t>B. Castelvi Sibundoy</t>
  </si>
  <si>
    <t>0347/09</t>
  </si>
  <si>
    <t>WILLIAM AUGUSTO CORREDOR GONZALES</t>
  </si>
  <si>
    <t>19389942-2</t>
  </si>
  <si>
    <t>01516</t>
  </si>
  <si>
    <t>01996</t>
  </si>
  <si>
    <t>0348/09</t>
  </si>
  <si>
    <t>INTEGRAL LTDA</t>
  </si>
  <si>
    <t>846003313-3</t>
  </si>
  <si>
    <t>01518</t>
  </si>
  <si>
    <t>01997</t>
  </si>
  <si>
    <t xml:space="preserve">B. La Union </t>
  </si>
  <si>
    <t>0389/09</t>
  </si>
  <si>
    <r>
      <t xml:space="preserve">FINANCIERA PARA LA </t>
    </r>
    <r>
      <rPr>
        <sz val="10.5"/>
        <color rgb="FF000000"/>
        <rFont val="Arial"/>
        <family val="2"/>
      </rPr>
      <t>PAVIMENTACIÓN CARRERA 12 A CALLE ROMA, DEL MUNICIPIO DE ORITO PUTUMAYO Y CONTINUACION PAVIMENTACIÓN CALLE 7 ENTRE CARRERAS 10 Y 11 MUNICIPIO DE ORITO PUTUMAYO</t>
    </r>
  </si>
  <si>
    <t>HENRRY ALBERTO VIVEROS CALDERON</t>
  </si>
  <si>
    <t>18122924-1</t>
  </si>
  <si>
    <t>02001</t>
  </si>
  <si>
    <t>B. Peñon Mocoa</t>
  </si>
  <si>
    <r>
      <t xml:space="preserve">INTERVENTORIA TECNICA, ADMINISTRATIVA Y FINANCIERA PARA LA </t>
    </r>
    <r>
      <rPr>
        <sz val="10.5"/>
        <color rgb="FF000000"/>
        <rFont val="Arial"/>
        <family val="2"/>
      </rPr>
      <t>CONTINUACIÓN PAVIMENTACIÓN CALLE 3 ENTRE CARRERA 12 Y 13 Y CARRERA 8 ENTRE CALLES 2 Y 3 BARRIO SIMÓN BOLIVAR Y CONTUNUACION PAVIMENTACIÓN CARRERA 9 ENTRE LAS CALLES 5 Y 6, MUNICIPIO DE ORITO PUTUMAYO</t>
    </r>
  </si>
  <si>
    <t>INTERVENTORIATECNICA Y ADMINISTRATIVA PARA PROYECTOS CON RECURSOS DE REGALÍAS</t>
  </si>
  <si>
    <t>01335</t>
  </si>
  <si>
    <t>01974</t>
  </si>
  <si>
    <t>01357</t>
  </si>
  <si>
    <t>01975</t>
  </si>
  <si>
    <t>01356</t>
  </si>
  <si>
    <t>01976</t>
  </si>
  <si>
    <t>01383</t>
  </si>
  <si>
    <t>01977</t>
  </si>
  <si>
    <t>0968632001612</t>
  </si>
  <si>
    <t>0768632001315</t>
  </si>
  <si>
    <t>CONSTRUCCION ESCOLAR SEDE VILLA RICA, CONSTRUCCION AULA ESCOLAR SEDE NARANJITO, CONSTRUCCION RESTAURANTE ESCOLAR CABILDO ALTO TEMBLO, CONSTRUCCION UNIDAD SANITARIA ESCUELA VEREDA EL PROGRESO MUNICIPIO DE ORITO PUTUMAYO</t>
  </si>
  <si>
    <t>01438</t>
  </si>
  <si>
    <t>01978</t>
  </si>
  <si>
    <t xml:space="preserve">B. Castelvi Sibundoy </t>
  </si>
  <si>
    <t>01350</t>
  </si>
  <si>
    <t>01979</t>
  </si>
  <si>
    <t>01324</t>
  </si>
  <si>
    <t>01980</t>
  </si>
  <si>
    <t>01347</t>
  </si>
  <si>
    <t>01981</t>
  </si>
  <si>
    <t>CONSTRUCCION RESTAURANTE ESCOLAR SEDE CAÑA BRAVITA, CONSTRUCCION AULA ESCOLAR VEREDA BAJO ACHIOTICO, CONSTRUCCION RESTAURANTE ESCOLAR SEDE LA VENADA, CONSTRUCCION AULA ESCOLAR SEDE RIO BLANCO, MUNICIPIO DE ORITO PUTUMAYO</t>
  </si>
  <si>
    <t>01968</t>
  </si>
  <si>
    <t>01314</t>
  </si>
  <si>
    <t>01969</t>
  </si>
  <si>
    <t>01328</t>
  </si>
  <si>
    <t>01970</t>
  </si>
  <si>
    <t>01971</t>
  </si>
  <si>
    <t>01381</t>
  </si>
  <si>
    <t>01929</t>
  </si>
  <si>
    <t>01930</t>
  </si>
  <si>
    <t>01931</t>
  </si>
  <si>
    <t>01932</t>
  </si>
  <si>
    <t>B. Jose Maria Hernandez Mocoa</t>
  </si>
  <si>
    <t>01601</t>
  </si>
  <si>
    <t>01600</t>
  </si>
  <si>
    <t>01598   01599</t>
  </si>
  <si>
    <t>25220525
70000000</t>
  </si>
  <si>
    <t>01596   01597</t>
  </si>
  <si>
    <t>68907859      29821170</t>
  </si>
  <si>
    <t xml:space="preserve">Ing. Henrry Viveros </t>
  </si>
  <si>
    <t>01933</t>
  </si>
  <si>
    <t>01934</t>
  </si>
  <si>
    <t>01935</t>
  </si>
  <si>
    <t>01936</t>
  </si>
  <si>
    <t>B. LA UNIÓN</t>
  </si>
  <si>
    <t>01937</t>
  </si>
  <si>
    <t>01938</t>
  </si>
  <si>
    <t>01939</t>
  </si>
  <si>
    <t>01940</t>
  </si>
  <si>
    <t>01941</t>
  </si>
  <si>
    <t>01942</t>
  </si>
  <si>
    <t>0968632001708</t>
  </si>
  <si>
    <t>01944</t>
  </si>
  <si>
    <t>01945</t>
  </si>
  <si>
    <t>01946</t>
  </si>
  <si>
    <t>01947</t>
  </si>
  <si>
    <t>REVOCADO</t>
  </si>
  <si>
    <t>0390/09</t>
  </si>
  <si>
    <t>TERMINACIÓN RESTAURANTE ESCOLAR SEDE BURDINES</t>
  </si>
  <si>
    <t>01399</t>
  </si>
  <si>
    <t>0568632001016</t>
  </si>
  <si>
    <t>01666   01665</t>
  </si>
  <si>
    <t>190000000           39751951</t>
  </si>
  <si>
    <t>01321</t>
  </si>
  <si>
    <t>01923</t>
  </si>
  <si>
    <t>01924</t>
  </si>
  <si>
    <t>01344</t>
  </si>
  <si>
    <t>01925</t>
  </si>
  <si>
    <t>01349</t>
  </si>
  <si>
    <t>01926</t>
  </si>
  <si>
    <t>0968632001604</t>
  </si>
  <si>
    <t xml:space="preserve">OBRAS EJECUTADAS </t>
  </si>
  <si>
    <t>CONTINUACIÓN CONSTRUCCIÓN RESTAURANTE ESCOLAR SEDE LOS ARRAYANES</t>
  </si>
  <si>
    <t>JOSE DEMETRIO VELASCO</t>
  </si>
  <si>
    <t>18143344-8</t>
  </si>
  <si>
    <t>01509</t>
  </si>
  <si>
    <t>V. Tesalia</t>
  </si>
  <si>
    <t>CONSTRUCCIÓN UNIDAD SANITARIA SEDE MONSERRATE, CONSTRUCCIÓN UNIDAD SANITARIA SEDE ALTO TESALIA, CONSTRUCCIÓN UNIDAD SANITARIA SEDE LLANO VERDE, CONSTRUCCIÓN UNIDAD SANITARIA SEDE BOCANAS DEL LUZON, CONSTRUCCIÓN UNIDAD SANITARIA SEDE EL RETIRO, CONSTRUCCIÓN AULA ESCOLAR SEDE VEREDA SERRANIA, MUNICIPIO DE ORITO</t>
  </si>
  <si>
    <t>ITEM</t>
  </si>
  <si>
    <t>ESTADO  DE OBRA</t>
  </si>
  <si>
    <t>MANTENIMIENTO VÍA VEREDA BELLAVISTA</t>
  </si>
  <si>
    <t xml:space="preserve">MANTENIMIENTO EN PINTURA PARA EL CENTRO EDUCATIVO RURAL EL YARUMO SEDE PRINCIPAL </t>
  </si>
  <si>
    <t>ADECUACIÓN INFRAESTRUCTURA DE LA INSPECCIÓN DE POLICÍA DE LA VEREDA SIMÓN BOLÍVAR</t>
  </si>
  <si>
    <t>MANTENIMIENTO EN PINTURA PARA ESCUELA VEREDA SILVANIA.</t>
  </si>
  <si>
    <t>MANTENIMIENTO EN PINTURA PARA LA ESCUELA VEREDA FLOR DEL CAMPO</t>
  </si>
  <si>
    <t>MANTENIMIENTO EN PINTURA PARA LA SEDE EL TOPACIO DEL CER NUEVA ESPERANZA</t>
  </si>
  <si>
    <t>MANTENIMIENTO EN PINTURA SEDE PRINCIPAL IER NUEVA BENGALA, VEREDA SAN VICENTE DEL LUZÓN MUNICIPIO DE ORITO.</t>
  </si>
  <si>
    <t>ADECUACIÓN SALA DE COMPUTO CER EL YARUMO SEDE LAS MALVINAS</t>
  </si>
  <si>
    <t>ADECUACIÓN SALA DE COMPUTO CER EL YARUMO SEDE SAN ANDRÉS</t>
  </si>
  <si>
    <t>AMPLIACIÓN RESTAURANTE ESCOLAR SEDE PRINCIPAL EL YARUMO</t>
  </si>
  <si>
    <t xml:space="preserve">ADECUACIÓN RESTAURANTE ESCOLAR SEDE EL ROSAL </t>
  </si>
  <si>
    <t>MANTENIMIENTO EN PINTURA CER NUEVA ESPERANZA</t>
  </si>
  <si>
    <t>MANTENIMIENTO EN PINTURA ESCUELA VEREDA LAS ACACIAS</t>
  </si>
  <si>
    <t>MANTENIMIENTO EN PINTURA ESCUELA VEREDA EL ACAE</t>
  </si>
  <si>
    <t>CONTINUACIÓN PAVIMENTACIÓN CALLE 3 ENTRE CARRERA 12 Y 13 Y CARRERA 8 ENTRE CALLES 2 Y 3 BARRIO SIMÓN BOLÍVAR MUNICIPIO DE ORITO.</t>
  </si>
  <si>
    <t xml:space="preserve">PAVIMENTACIÓN CALLE 12A CALLE ROMA MUNICIPO DE ORITO </t>
  </si>
  <si>
    <t>CONTINUACIÓN PAVIMENTACIÓN CARRERA 9 ENTRE LAS CALLES 5 Y 6 MUNICIPIO DE ORITO PUTUMAYO</t>
  </si>
  <si>
    <t>CONTINUACIÓN PAVIMENTACIÓN CALLE 7 ENTRE CARRERAS 10 Y 11 MUNICIPIO DE ORITO.</t>
  </si>
  <si>
    <t>MANTENIMIENTO EN PINTURA PARA LA SEDE EL PRADO CER EL ACHIOTE MUNICIPIO DE ORITO.</t>
  </si>
  <si>
    <t xml:space="preserve">CONSTRUCCIÓN CUBIERTA PATIO RECREATIVO SECUNDARIO SEDE LUIS CARLOS GALAN MUNICIPIO DE ORITO </t>
  </si>
  <si>
    <t>CONTINUACIÓN CONSTRUCCIÓN UNIDAD SANITARIA SEDE NUEVO MILENIO</t>
  </si>
  <si>
    <t>CONSTRUCCIÓN SEGUNDA ETAPA BOXCOULBERT VEREDA CAMPO ALEGRE</t>
  </si>
  <si>
    <t xml:space="preserve">TERMINACIÓN AULA ESCOLAR CABILDO CHICALA PIJAO </t>
  </si>
  <si>
    <t>TERMINACIÓN RESTAURANTE ESCOLAR VEREDA BUENAVENTURA</t>
  </si>
  <si>
    <t>CONSTRUCCIÓN AULA ESCOLAR, SEDE LA CRISTALINA, CONSTRUCCIÓN AULA ESCOLAR, SEDE LOS ANDES, CONSTRUCCIÓN RESTAURANTE ESCOLAR SEDE SAN JOSE DEL GUAMUEZ, CONSTRUCCIÓN RESTAURANTE ESCOLAR RESGUARDO SELVA VERDE MUNICIPIO DE ORITO</t>
  </si>
  <si>
    <t>CONSTRUCCIÓN UNIDAD SANITARIA CABILDO NASSA KUES KIWE, CONSTRUCCIÓN UNIDAD SANITARIA CABILDO MUSUIUAI, CONSTRUCCIÓN UNIDAD SANITARIA RESGUARDO LOS GUADUALES, CONSTRUCCIÓN PATIO RECREATIVO, SEDE BELLAVISTA, CONSTRUCCIÓN PRIMERA ETAPA INTERNADO RESGUARDO CAICEDONIA, MUNICIPIO DE ORITO</t>
  </si>
  <si>
    <t xml:space="preserve">ADECUACIÓN OFICINA DE INFRAESTRUCTURA MUNICIPAL </t>
  </si>
  <si>
    <t xml:space="preserve">OBRAS EN EJECUCIÓN </t>
  </si>
  <si>
    <t>REGALÍAS</t>
  </si>
  <si>
    <t xml:space="preserve">CONTRATOS DE OBRA SUSCRITOS </t>
  </si>
  <si>
    <t xml:space="preserve">OBRA EJECUTADA </t>
  </si>
  <si>
    <t>0405/09</t>
  </si>
  <si>
    <t>01709</t>
  </si>
  <si>
    <t>01998</t>
  </si>
  <si>
    <t>01948</t>
  </si>
  <si>
    <t>01331</t>
  </si>
  <si>
    <t>01949</t>
  </si>
  <si>
    <t>1339</t>
  </si>
  <si>
    <t>01950</t>
  </si>
  <si>
    <t>01334</t>
  </si>
  <si>
    <t>01951</t>
  </si>
  <si>
    <t>01337</t>
  </si>
  <si>
    <t>01952</t>
  </si>
  <si>
    <t>01352</t>
  </si>
  <si>
    <t>01953</t>
  </si>
  <si>
    <t>79826203-1</t>
  </si>
  <si>
    <r>
      <t xml:space="preserve">INTERVENTORIA TÉCNICA FINANCIERA PARA LA </t>
    </r>
    <r>
      <rPr>
        <sz val="10.5"/>
        <color rgb="FF000000"/>
        <rFont val="Arial"/>
        <family val="2"/>
      </rPr>
      <t>PAVIMENTACIÓN CARRERA 12 A CALLE ROMA, DEL MUNICIPIO DE ORITO PUTUMAYO Y CONTINUACION PAVIMENTACIÓN CALLE 7 ENTRE CARRERAS 10 Y 11 MUNICIPIO DE ORITO PUTUMAYO</t>
    </r>
  </si>
  <si>
    <t>0143/09</t>
  </si>
  <si>
    <t>0152/09</t>
  </si>
  <si>
    <t>CONTRATOS DE OBRA VIGENCIA 2009</t>
  </si>
  <si>
    <t>construcción aula escolar, sede la cristalina, construcción aula escolar, sede los andes, construcción restaurante escolar sede san jose del guamuez, construcción restaurante escolar resguardo selva verde mpio de orito</t>
  </si>
  <si>
    <t>Mantenimiento en pintura para la escuela V/ Flor del Campo</t>
  </si>
  <si>
    <t>Construcción Segunda Etapa Boxcoulbert V/ Campo Alegre</t>
  </si>
  <si>
    <t>CONSTRUCCIÓN CASETA CULTURAL B/ EL JARDIN</t>
  </si>
  <si>
    <t>02106</t>
  </si>
  <si>
    <t>02107</t>
  </si>
  <si>
    <t>02108</t>
  </si>
  <si>
    <t>02109</t>
  </si>
  <si>
    <t>02110</t>
  </si>
  <si>
    <t>02111</t>
  </si>
  <si>
    <t>02112</t>
  </si>
  <si>
    <t>02113</t>
  </si>
  <si>
    <t>02114</t>
  </si>
  <si>
    <t>02115</t>
  </si>
  <si>
    <t>0406/09</t>
  </si>
  <si>
    <t>LUIS EVELIO MORALES OSPINA</t>
  </si>
  <si>
    <t xml:space="preserve">CONTINUACIÓN CONSTRUCCIÓN RESTAURANTE ESCOLAR VEREDA EL BALSAMO </t>
  </si>
  <si>
    <t>0407/09</t>
  </si>
  <si>
    <t xml:space="preserve">TERMINACIÓN PATIO RECREATIVO ESCUELA VEREDA VILLA DE LEYVA </t>
  </si>
  <si>
    <t xml:space="preserve">NESTOR RAUL VERGARA </t>
  </si>
  <si>
    <t>18142198-4</t>
  </si>
  <si>
    <t>18108866-2</t>
  </si>
  <si>
    <t>02073</t>
  </si>
  <si>
    <t>Ing. Doryan Lozano Devía</t>
  </si>
  <si>
    <t>V. el Triunfo</t>
  </si>
  <si>
    <t>01479</t>
  </si>
  <si>
    <t>0668632001129</t>
  </si>
  <si>
    <t xml:space="preserve">B. Cristo Rey </t>
  </si>
  <si>
    <t>CONSTRUCCION CERRAMIENTO ESCOLAR SEDE SANTA ROSA EL 35, CONSTRUCCION RESTAURANTE ESCOLAR SEDE ARGENTINA, CONSTRUCCION UNIDAD SANITARIA CABILDO NASSA UH,  CONSTRUCCION RESTAURANTE ESCOLAR VEREDA SANTA LUCIA, MUNICIPIO DE ORITO PUTUMAYO</t>
  </si>
  <si>
    <t>CONSTRUCCION CERRAMIENTO E ESCOLAR SEDE SANTA ROSA EL 35, CONSTRUCCION RESTAURANTE ESCOLAR SEDE ARGENTINA, CONSTRUCCION UNIDAD SANITARIA CABILDO NASSA UH,  CONSTRUCCION RESTAURANTE ESCOLAR VEREDA SANTA LUCIA, MUNICIPIO DE ORITO PUTUMAYO</t>
  </si>
  <si>
    <t>Ing. Carlos Educardo Lopez Martinez</t>
  </si>
  <si>
    <t>ING. LORY SANEY REYES ANGULO</t>
  </si>
  <si>
    <t>ARQ. HERNANDO BARRIONUEVO OBANDO</t>
  </si>
  <si>
    <t>ING. ALIRIO ANDRES CARVAJAL YASNO</t>
  </si>
  <si>
    <t>ARQ. CARLOS GERARDO RAMIREZ MARQUEZ</t>
  </si>
  <si>
    <t>ING. WILLIAM AUGUSTO CORREDOR GONZALES</t>
  </si>
  <si>
    <t>ING. FERNEY OCACION REYES</t>
  </si>
  <si>
    <t>0426/09</t>
  </si>
  <si>
    <t>TERMINACIÓN PATIO RECREATIVO ESCUELA VEREDA NUEVA COLONIA</t>
  </si>
  <si>
    <t>01461</t>
  </si>
  <si>
    <t>368632000656</t>
  </si>
  <si>
    <t>0428/09</t>
  </si>
  <si>
    <t>HENRY PORTILLA GOMEZ</t>
  </si>
  <si>
    <t>18123667-6</t>
  </si>
  <si>
    <t>01784</t>
  </si>
  <si>
    <t>0868632001467</t>
  </si>
  <si>
    <t>B. Betania</t>
  </si>
  <si>
    <t>MANTENIMIENTO VÍA ORITO - EL YARUMO</t>
  </si>
  <si>
    <t>0429/09</t>
  </si>
  <si>
    <t>CONTINUACIÓN CONSTRUCCIÓN AULA ESCOLAR RESGUARDO SIMORNA</t>
  </si>
  <si>
    <t>GABRIEL ANTONIO GOYES</t>
  </si>
  <si>
    <t>5342352-3</t>
  </si>
  <si>
    <t>01457</t>
  </si>
  <si>
    <t xml:space="preserve">Ing. Dorian Lozano Devia </t>
  </si>
  <si>
    <t>V. Buenos Aires</t>
  </si>
  <si>
    <t>0430/09</t>
  </si>
  <si>
    <t>MANTENIMIENTO PUENTE COLGANTE PEATONAL SOBRE EL RIO ORITO VEREDA BUENOS AIRES</t>
  </si>
  <si>
    <t>0968632001711</t>
  </si>
  <si>
    <t xml:space="preserve">B. las Colinas </t>
  </si>
  <si>
    <t>DIMENSIÓN</t>
  </si>
  <si>
    <t xml:space="preserve">SECTOR </t>
  </si>
  <si>
    <t>No. DE PROYECTO</t>
  </si>
  <si>
    <t>NOMBRE DEL PROYECTO</t>
  </si>
  <si>
    <t>VALOR DEL PROYECTO</t>
  </si>
  <si>
    <t xml:space="preserve">VALOR CONTRATADO </t>
  </si>
  <si>
    <t>No. DEL CONTRATO (S)</t>
  </si>
  <si>
    <t xml:space="preserve">FECHA DEL CONTRATO </t>
  </si>
  <si>
    <t>NOMBRE DEL CONTRATISTA</t>
  </si>
  <si>
    <t>INFRAESTRUCTURA</t>
  </si>
  <si>
    <t>FUENTE DE LOS RECURSOS</t>
  </si>
  <si>
    <t>TRANSPORTE</t>
  </si>
  <si>
    <t>Adecuación y Mantenimiento vías rurales</t>
  </si>
  <si>
    <t>sobre tasa al combustible</t>
  </si>
  <si>
    <t>Mantenimiento de vías urbanas</t>
  </si>
  <si>
    <t>Mantenimiento vía vereda estrella la Silva</t>
  </si>
  <si>
    <t>Mantenimiento placas en concreto rígido de la vía el sábalo</t>
  </si>
  <si>
    <t xml:space="preserve">Pavimentación VII Etapa calle Principal </t>
  </si>
  <si>
    <t>cof. Ecopetrol</t>
  </si>
  <si>
    <t>Regalías</t>
  </si>
  <si>
    <t>Adecuación y Mantenimiento Edificios Públicos</t>
  </si>
  <si>
    <t>Adecuación y Mantenimiento de Puentes</t>
  </si>
  <si>
    <t xml:space="preserve">propios </t>
  </si>
  <si>
    <t xml:space="preserve">AGUA POTABLE Y SANEAMIENTO BÁSICO </t>
  </si>
  <si>
    <t>Construcción Boxcoulbert Vereda Campo Alegre</t>
  </si>
  <si>
    <t xml:space="preserve">Regalías </t>
  </si>
  <si>
    <t>Adecuación y mantenimiento puentes Rurales</t>
  </si>
  <si>
    <t>EQUIPAMIENTO MUNICIPAL</t>
  </si>
  <si>
    <t>Construcción Placas en concreto rígido VII Etapa Vía PPal MPio de Orito.</t>
  </si>
  <si>
    <t>Adec Infraes Insp Policía  V. Simón Bolívar</t>
  </si>
  <si>
    <t>OBSERVACIONES</t>
  </si>
  <si>
    <t>Construcción 2ª Boxcoulbert V Campo Alegre</t>
  </si>
  <si>
    <t>Mantenimiento Vías Urbanas (AvColombia, B San Martín, B la Paz)</t>
  </si>
  <si>
    <t>Secretario de Infraestructura municipal</t>
  </si>
  <si>
    <t>0433/09</t>
  </si>
  <si>
    <t>CONSTRUCCCIONES Y SERVICIOS S.A.S. CONYSER /JOSE DAVID GALEANO PATIÑO</t>
  </si>
  <si>
    <t>900274340-0</t>
  </si>
  <si>
    <t>01353</t>
  </si>
  <si>
    <t>01384</t>
  </si>
  <si>
    <t>01385</t>
  </si>
  <si>
    <t>01391</t>
  </si>
  <si>
    <t>01506</t>
  </si>
  <si>
    <t>01466</t>
  </si>
  <si>
    <t>b. EL Betania</t>
  </si>
  <si>
    <t>0434/09</t>
  </si>
  <si>
    <t>CONSTRUCCIÓN UNIDAD SANITARIA IE SAN JOSE DE ORITO, TERMINACIÓN AULA INTELIGENTE SEDE AGUA AZUL, CONTINUACIÓN CONSTRUCCIÓN AULA ESCOLAR CABILDO LOS PASTOS SIBERIA, CONTINUACIÓN CONSTRUCCIÓN RESTAURANTE ESCOLAR SEDE CARTAGENA, MUNICIPIO DE ORITO</t>
  </si>
  <si>
    <t>01454</t>
  </si>
  <si>
    <t>01502</t>
  </si>
  <si>
    <t>01397</t>
  </si>
  <si>
    <t>01511</t>
  </si>
  <si>
    <t>3</t>
  </si>
  <si>
    <t xml:space="preserve">B/Unión </t>
  </si>
  <si>
    <t>0435/09</t>
  </si>
  <si>
    <t>CONTINUACIÓN CONSTRUCCIÓN AULAS ESCOLARES SEDE ORITO DOS, CONTINUACIÓN CONSTRUCCIÓN RESTAURANTE ESCOLAR SEDE SANTA TERESA, CONTINUACIÓN CONSTRUCCIÓN AULA ESCOLAR SEDE SANTA TERESA, CONTINUACIÓN CONSTRUCCIÓN RESTAURANTE ESCOLAR VEREDA BRISAS DEL GAVILÁN, CONTINUACIÓN CONSTRUCCIÓN AULA ESCOLAR SEDE NUEVA ARGENTINA MUNICIPIO DE ORITO</t>
  </si>
  <si>
    <t>01473</t>
  </si>
  <si>
    <t>01388</t>
  </si>
  <si>
    <t>01387</t>
  </si>
  <si>
    <t>01392</t>
  </si>
  <si>
    <t>1389</t>
  </si>
  <si>
    <t>B/Unión</t>
  </si>
  <si>
    <t>0436/09</t>
  </si>
  <si>
    <t>CONSTRUCCIÓN PRIMERA ETAPA CERRAMIENTO ESCOLAR SEDE LA FLORIDA, CONSTRUCCIÓN PRIMERA ETAPA CERRAMIENTO ESCOLAR SEDE SAN FELIPE, CONTINUACIÓN CONSTRUCCIÓN AULA INTELIGENTE VEREDA LA LIBERTAD, TERMINACIÓN UNIDAD SANITARIA ESCUELA CABAÑAS DEL GUAMUEZ SECTOR BAJO, CONSTRUCCIÓN AULA ESCOLAR VEREDA ISLAS DEL ACHIOTICO, CONTINUACIÓN CONSTRUCCIÓN AULA ESCOLAR CER SIMÓN BOLÍVAR, MUNICIPIO DE ORITO</t>
  </si>
  <si>
    <t>01320</t>
  </si>
  <si>
    <t>01773</t>
  </si>
  <si>
    <t>01393</t>
  </si>
  <si>
    <t>1800</t>
  </si>
  <si>
    <t>01772</t>
  </si>
  <si>
    <t>01398</t>
  </si>
  <si>
    <t>B/. Unión</t>
  </si>
  <si>
    <t>0437/09</t>
  </si>
  <si>
    <t>0438/09</t>
  </si>
  <si>
    <t>0440/09</t>
  </si>
  <si>
    <t>0443/09</t>
  </si>
  <si>
    <t>OBRA</t>
  </si>
  <si>
    <t>ALVARO CUARTAS MUÑOZ</t>
  </si>
  <si>
    <t>02381</t>
  </si>
  <si>
    <t>Ing. DORYAN LOZANO DEVIA</t>
  </si>
  <si>
    <t xml:space="preserve">b. Vergel </t>
  </si>
  <si>
    <t>terminación unidad sanitataria escuela vereda la unión</t>
  </si>
  <si>
    <t>JOSE MANUEL CRUZ MENSUCUE</t>
  </si>
  <si>
    <t>CONTINUACIÓN CONSTRUCCIÓN AULA ESCOLAR CER ALTAMIRA</t>
  </si>
  <si>
    <t>02383</t>
  </si>
  <si>
    <t>02384</t>
  </si>
  <si>
    <t>02385</t>
  </si>
  <si>
    <t>02386</t>
  </si>
  <si>
    <t>02387</t>
  </si>
  <si>
    <t>02391</t>
  </si>
  <si>
    <t>02392</t>
  </si>
  <si>
    <t>02393</t>
  </si>
  <si>
    <t>02394</t>
  </si>
  <si>
    <t>02395</t>
  </si>
  <si>
    <t>02396</t>
  </si>
  <si>
    <t>02401</t>
  </si>
  <si>
    <t>2402</t>
  </si>
  <si>
    <t>02403</t>
  </si>
  <si>
    <t>02404</t>
  </si>
  <si>
    <t>02405</t>
  </si>
  <si>
    <t>02406</t>
  </si>
  <si>
    <t>02407</t>
  </si>
  <si>
    <t>02408</t>
  </si>
  <si>
    <t>02409</t>
  </si>
  <si>
    <t>02410</t>
  </si>
  <si>
    <t>02411</t>
  </si>
  <si>
    <t>02412</t>
  </si>
  <si>
    <t>02413</t>
  </si>
  <si>
    <t>02414</t>
  </si>
  <si>
    <t>02415</t>
  </si>
  <si>
    <t>02416</t>
  </si>
  <si>
    <t>02417</t>
  </si>
  <si>
    <t>02418</t>
  </si>
  <si>
    <t>02419</t>
  </si>
  <si>
    <t>02420</t>
  </si>
  <si>
    <t>02421</t>
  </si>
  <si>
    <t>02422</t>
  </si>
  <si>
    <t>02423</t>
  </si>
  <si>
    <t>02424</t>
  </si>
  <si>
    <t>02425</t>
  </si>
  <si>
    <t>02426</t>
  </si>
  <si>
    <t>02306</t>
  </si>
  <si>
    <t>02348</t>
  </si>
  <si>
    <t>02349</t>
  </si>
  <si>
    <t>CONTINUACIÓN CONSTRUCCIÓN CERRAMIENTO ESCOLAR SEDE EL TOPACIO, CONSTRUCCIÓN UNIDAD SANITARIA IE GABRIELA MISTRAL, TERMINACIÓN AULA MÚLTIPLE SEDE EL SABALO, CONTINUACIÓN CONSTRUCCIÓN RESTAURANTE ESCOLAR VEREDA ALTO CORAZÓN, CONSTRUCCIÓN UNIDAD SANITARIA CER FRANCISCO JOSE DE PAULA SANTANDER, MUNICIPIO DE ORITO</t>
  </si>
  <si>
    <t>CONSTRUCCCIONES Y SERVICIOS S.A.S. CONYSER /JOSE DAVID GALEANO PATIÑO.</t>
  </si>
  <si>
    <t>01774</t>
  </si>
  <si>
    <t>01338</t>
  </si>
  <si>
    <t>01471</t>
  </si>
  <si>
    <t>01775</t>
  </si>
  <si>
    <t>01336</t>
  </si>
  <si>
    <t>B/ Betania</t>
  </si>
  <si>
    <t>CONSTRUCCIÓN AULA ESCOLAR VEREDA CALIMONTE, CONSTRUCCIÓN AULA ESCOLAR CABILDO TENTELLÁ, CONSTRUCCIÓN PRIMERA ETAPA CERRAMIENTO ESCOLAR SEDE BAJO AMERICA, CONSTRUCCIÓN AULA ESCOLAR SEDE NUEVA BENGALA DOS, CONSTRUCCIÓN UNIDAD SANITARIA SEDE VILLA NUEVA, CONTINUACIÓN CONSTRUCCIÓN CERRAMIENTO ESCOLAR SEDE ARAUCA MUNICIPIO DE ORITO.</t>
  </si>
  <si>
    <t>900274210-0</t>
  </si>
  <si>
    <t>01462</t>
  </si>
  <si>
    <t>01400</t>
  </si>
  <si>
    <t>01368</t>
  </si>
  <si>
    <t>01354</t>
  </si>
  <si>
    <t>01386</t>
  </si>
  <si>
    <t>RICHAR JAVIER MOSQUERA BENAVIDES</t>
  </si>
  <si>
    <t>12985942-3</t>
  </si>
  <si>
    <t>01521</t>
  </si>
  <si>
    <t>B. el Centro -Pasto</t>
  </si>
  <si>
    <t>TERMINACIÓN UNIDAD SANITARIA VEREDA ALTO GUISIA</t>
  </si>
  <si>
    <t>0447/09</t>
  </si>
  <si>
    <t>ADALBERTO RIVERA MEZA</t>
  </si>
  <si>
    <t>0448/09</t>
  </si>
  <si>
    <t>02440</t>
  </si>
  <si>
    <t>02450</t>
  </si>
  <si>
    <t>Ing. Doryan lozano devia</t>
  </si>
  <si>
    <t>5360570-9</t>
  </si>
  <si>
    <t>01456</t>
  </si>
  <si>
    <t xml:space="preserve">Ind. Doryan Lozano Devia </t>
  </si>
  <si>
    <t>0451/09</t>
  </si>
  <si>
    <t>ADECUACIÓN Y MANTENIMIENTO DEL AULA MULTIPLE DE LA SEDE PRINCIPAL DE LA IE ANTONIO NARIÑO MUNICIPIO DE ORITO</t>
  </si>
  <si>
    <t>01112</t>
  </si>
  <si>
    <t>02479</t>
  </si>
  <si>
    <t>02476</t>
  </si>
  <si>
    <t>02477</t>
  </si>
  <si>
    <t>0477/09</t>
  </si>
  <si>
    <t>TERMINACIÓN AULA ESCOLAR SEDE EL TEMBLON CER PUERTO RICO</t>
  </si>
  <si>
    <t>HECTOR ALFONSO DAZA CARVAJAL</t>
  </si>
  <si>
    <t>79649508-3</t>
  </si>
  <si>
    <t xml:space="preserve">B. el Sabalito </t>
  </si>
  <si>
    <t>0968632001739</t>
  </si>
  <si>
    <t>0478/09</t>
  </si>
  <si>
    <t>TERMINACIÓN RESTAURANTE ESCOLAR VEREDA EL RUBY</t>
  </si>
  <si>
    <t>WILLIAM GOMEZ MORENO</t>
  </si>
  <si>
    <t>01467</t>
  </si>
  <si>
    <t>B. Villa Flor</t>
  </si>
  <si>
    <t>se reinicia el 4/09/09</t>
  </si>
  <si>
    <t>0469/09</t>
  </si>
  <si>
    <t>0470/09</t>
  </si>
  <si>
    <t>0480/09</t>
  </si>
  <si>
    <t xml:space="preserve">CONTINUACIÓN CONSTRUCCIÓN RESTAURANTE ESCOLAR SEDE EL RETIRO </t>
  </si>
  <si>
    <t>NESTOR RAUL VERGARA</t>
  </si>
  <si>
    <t>01513</t>
  </si>
  <si>
    <t>B/ Cristo Rey</t>
  </si>
  <si>
    <t>INTEGRAL LTDA/LINA MARIA SALAZAR VALENCIA</t>
  </si>
  <si>
    <t>01339</t>
  </si>
  <si>
    <t>B/. UNIÓN</t>
  </si>
  <si>
    <t>MANTENIMIENTO PUENTE COLGANTE PEATONAL SOBRE EL RIO ORITO V/BUENOS AIRES</t>
  </si>
  <si>
    <r>
      <t xml:space="preserve">suspensión 13 de Agosto de 2009, </t>
    </r>
    <r>
      <rPr>
        <b/>
        <sz val="10"/>
        <rFont val="Arial"/>
        <family val="2"/>
      </rPr>
      <t>reinicio 11 de Septiembre 2009</t>
    </r>
  </si>
  <si>
    <t>484/09</t>
  </si>
  <si>
    <t>0485/09</t>
  </si>
  <si>
    <t>MANTENIMIENTO VÍA RURAL, SIBERIA EL PLACER MUNICIPIO DE ORITO</t>
  </si>
  <si>
    <t>10697136-0</t>
  </si>
  <si>
    <t>01782</t>
  </si>
  <si>
    <t>0968632001466</t>
  </si>
  <si>
    <t>0486/09</t>
  </si>
  <si>
    <t>CONTINUACIÓN CONSTRUCCIÓN AULA ESCOLAR VEREDA SAN JUAN VIDES MUNICIPIO DE ORITO</t>
  </si>
  <si>
    <t>02347</t>
  </si>
  <si>
    <t>0768632001271</t>
  </si>
  <si>
    <t>0487/09</t>
  </si>
  <si>
    <t>MEJORAMIENTO AULA ESCOLAR COLEGIO SAN JOSE DE ORITO, SEDE GUILLERMO VALENCIA MUNICIPIO DE ORITO</t>
  </si>
  <si>
    <t>JONATHAN ANDRES CARVAJAL</t>
  </si>
  <si>
    <t>1123324790-9</t>
  </si>
  <si>
    <t>02335</t>
  </si>
  <si>
    <t>0968632001633</t>
  </si>
  <si>
    <t>0488/09</t>
  </si>
  <si>
    <t>MANTENIMIENTO EN PINTURA, CASA DE LA CULTURA DEL MUNICIPIO DE ORITO</t>
  </si>
  <si>
    <t>FLORELVITA LUNA CORDOBA</t>
  </si>
  <si>
    <t>41107426-4</t>
  </si>
  <si>
    <t>02355</t>
  </si>
  <si>
    <t>0968632001732</t>
  </si>
  <si>
    <t>0489/09</t>
  </si>
  <si>
    <t>Interventoría TECNICA Y ADMINISTRATIVA PARA PROYECTOS CON RECURSOS DE REGALÍAS</t>
  </si>
  <si>
    <t>JESUS MARIA CERQUERA FLOREZ</t>
  </si>
  <si>
    <t>12110981-6</t>
  </si>
  <si>
    <t>02638</t>
  </si>
  <si>
    <t>B. Las Palmas</t>
  </si>
  <si>
    <t>PROCULTURA</t>
  </si>
  <si>
    <t>0490/09</t>
  </si>
  <si>
    <t>CONTINUACIÓN PATIO RECREATIVO VEREDA BRISAS DEL RUMIYACO</t>
  </si>
  <si>
    <t>01396</t>
  </si>
  <si>
    <t>0491/09</t>
  </si>
  <si>
    <t>TERMINACIÓN RESTAURANTE ESCOLAR CABILDO AGUA BLANCA</t>
  </si>
  <si>
    <t>PLINIO GAVIRIA MENESES</t>
  </si>
  <si>
    <t>01458</t>
  </si>
  <si>
    <t>B. Chapinero</t>
  </si>
  <si>
    <t>0492/09</t>
  </si>
  <si>
    <t>0493/09</t>
  </si>
  <si>
    <t>0494/09</t>
  </si>
  <si>
    <t>CONTINUACIÓN CONSTRUCCIÓN RESTAURANTE ESCOLAR SEDE NUEVO HORIZONTE</t>
  </si>
  <si>
    <t>01455</t>
  </si>
  <si>
    <t>0688632001126</t>
  </si>
  <si>
    <t>MANTENIMIENTO MODULO PRINCIPAL AULAS IE SAN JOSE DE ORITO</t>
  </si>
  <si>
    <t>OSCAR DARIO VARGAS ARCINIEGAS</t>
  </si>
  <si>
    <t>93415193-3</t>
  </si>
  <si>
    <t>02665</t>
  </si>
  <si>
    <t>CONTINNUACIÓN CONSTRUCCIÓN UNIDAD SANITARIA SEDE ALTO SIMON BOLÍVAR</t>
  </si>
  <si>
    <t>ARGEMIRO SERRATO MANCHOLA</t>
  </si>
  <si>
    <t>4899459-1</t>
  </si>
  <si>
    <t>01472</t>
  </si>
  <si>
    <t>0968632001731</t>
  </si>
  <si>
    <t>V. Simón Bolívar</t>
  </si>
  <si>
    <t>0495/09</t>
  </si>
  <si>
    <t>TERMINACIÓN RESTAURANTE ESCOLAR RESGUARDO INDIGENA BAJO BELLAVISTA</t>
  </si>
  <si>
    <t>EDILBERTO CAICEDO VARGAS</t>
  </si>
  <si>
    <t>18108669-8</t>
  </si>
  <si>
    <t>02158</t>
  </si>
  <si>
    <t>0496/09</t>
  </si>
  <si>
    <t>CONSTRUCCIÓN UNIDAD SANITARIA SEDE ALTAMIRA</t>
  </si>
  <si>
    <t>ARTEMIO MARROQUIN ACOSTA</t>
  </si>
  <si>
    <t>18105285-1</t>
  </si>
  <si>
    <t>01988</t>
  </si>
  <si>
    <t>0497/09</t>
  </si>
  <si>
    <t>CONTINUACIÓN CONSTRUCCIÓN CASERA CULTURAL BARRIO EL JARDÍN</t>
  </si>
  <si>
    <t>02697</t>
  </si>
  <si>
    <t>B. EL jARDÍN</t>
  </si>
  <si>
    <t>0498/09</t>
  </si>
  <si>
    <t>TERMINACIÓN AULA ESCOLAR SEDE EL DIVISO</t>
  </si>
  <si>
    <t>0499/09</t>
  </si>
  <si>
    <t>MANTENIMIENTO DEL TECHO DEL RESTAURANTE ESCOLAR SEDE SINAI VEREDA EL QUEBRADON</t>
  </si>
  <si>
    <t>02005</t>
  </si>
  <si>
    <t>0968632001713</t>
  </si>
  <si>
    <t xml:space="preserve">B. San Martín </t>
  </si>
  <si>
    <t>0500/09</t>
  </si>
  <si>
    <t>CONTINUACIÓN CONSTRUCCIÓN RESTAURANTE ESCOLAR CER SINAI</t>
  </si>
  <si>
    <t>02002</t>
  </si>
  <si>
    <t>0501/09</t>
  </si>
  <si>
    <t>TERMINACIÓN AULA ESCOLAR CABILDO ALNAMAWAMI</t>
  </si>
  <si>
    <t>0502/09</t>
  </si>
  <si>
    <t>ADECUACIÓN PATIO RECREATIVO ESCUELA VEREDA EL TRIUNFO</t>
  </si>
  <si>
    <t>01469</t>
  </si>
  <si>
    <t>0503/09</t>
  </si>
  <si>
    <t xml:space="preserve">ADECUACIÓN UNIDAD SANITARIA SEDE MONTEBELLO </t>
  </si>
  <si>
    <t>SIXTO MENESES DELGADO</t>
  </si>
  <si>
    <t>10440034-4</t>
  </si>
  <si>
    <t>02074</t>
  </si>
  <si>
    <t>0968632001744</t>
  </si>
  <si>
    <t>0481/09</t>
  </si>
  <si>
    <t xml:space="preserve">ADECUACIÓN Y MEJORAMIENTO UNIDAD SANITARIA SEDE VERSALLES </t>
  </si>
  <si>
    <t>JESUS HERNAN MUÑOZ SANCHEZ</t>
  </si>
  <si>
    <t>76310372-1</t>
  </si>
  <si>
    <t>00931</t>
  </si>
  <si>
    <t>0962632001740</t>
  </si>
  <si>
    <t>B. San Carlos</t>
  </si>
  <si>
    <t>0465/09</t>
  </si>
  <si>
    <t>MIGUEL EDUARDO ORTEGA</t>
  </si>
  <si>
    <t>12996800-3</t>
  </si>
  <si>
    <t>01525</t>
  </si>
  <si>
    <t>Pasto B. Marcella</t>
  </si>
  <si>
    <t>0504/09</t>
  </si>
  <si>
    <t xml:space="preserve">MANTENIMIENTO DE VÍAS URBANAS </t>
  </si>
  <si>
    <t>RODRIGO ALVARO CAICEDO CAICEDO</t>
  </si>
  <si>
    <t>12990746-6</t>
  </si>
  <si>
    <t>01771</t>
  </si>
  <si>
    <t>1</t>
  </si>
  <si>
    <t>0505/09</t>
  </si>
  <si>
    <t>ADECUACIÓN Y MEJORAMIENTO UNIDAD SANITARIA SEDE EL TRIUNFO, MUNICIPIO DE ORITO</t>
  </si>
  <si>
    <t>HUGO ALBERTO RODRIGUEZ SANCHEZ</t>
  </si>
  <si>
    <t>76283935-1</t>
  </si>
  <si>
    <t xml:space="preserve">V. el Paraíso </t>
  </si>
  <si>
    <t>0524/09</t>
  </si>
  <si>
    <t>CONTINUACIÓN CONSTRUCCIÓN AULA ESCOLAR SEDE NUEVA CARTAGENA CER LUNITANIA</t>
  </si>
  <si>
    <t>ELCIAS IMBACHI MAJE</t>
  </si>
  <si>
    <t>18144363-1</t>
  </si>
  <si>
    <t>V. la Palmira</t>
  </si>
  <si>
    <t>0525/09</t>
  </si>
  <si>
    <t>MEJORAMIENTO PISOS AULAS ESCOLARES SEDE LUIS CARLOS GALAN MUNICIPIO DE ORITO</t>
  </si>
  <si>
    <t>MARCO ANTONIO ROSERO QUIROZ</t>
  </si>
  <si>
    <t>02345</t>
  </si>
  <si>
    <t>b. Las Galias</t>
  </si>
  <si>
    <t>MEJORAMIENTO INFRAESTRUCTURA SEDE ALTO TESALIA MUNICIPIO DE ORITO</t>
  </si>
  <si>
    <t>02667</t>
  </si>
  <si>
    <t>V. Alto Tesalia</t>
  </si>
  <si>
    <t>0526/09</t>
  </si>
  <si>
    <t>TERMINACIÓN UNIDAD SANITARIA CABILDO SUMAIUIAI</t>
  </si>
  <si>
    <t>CAMPO ELIAS ORBES ESPAÑA</t>
  </si>
  <si>
    <t>18143651-4</t>
  </si>
  <si>
    <t>B. el Sabalo</t>
  </si>
  <si>
    <t>0527/09</t>
  </si>
  <si>
    <t>MANTENIMIENTO AULA ESCOLAR CER EL YARUMO MUNICIPIO DE ORITO</t>
  </si>
  <si>
    <t>02343</t>
  </si>
  <si>
    <t xml:space="preserve">B. la Unión </t>
  </si>
  <si>
    <t>CONSTRUCCIÓN UNIDAD SANITARIA SEDE LA SELVA, CONSTRUCCIÓN RESTAURANTE ESCOLAR CER NUEVA BENGALA, CONSTRUCCIÓN AULA ESCOLAR SEDE JERUSALÉN, CONSTRUCCIÓN RESTAURANTE ESCOLAR SEDE VILLA LUZÓN DE AGUA BLANCA, MUNICIPIO DE ORITO</t>
  </si>
  <si>
    <t>0529/09</t>
  </si>
  <si>
    <t>ADECUACIÓN PATIO RECREATIVO SEDE GUAYABAL MUNICIPIO DE ORITO</t>
  </si>
  <si>
    <t>HERNADO MOIRA GARCIA</t>
  </si>
  <si>
    <t>02653</t>
  </si>
  <si>
    <t>0968632001750</t>
  </si>
  <si>
    <t>0530/09</t>
  </si>
  <si>
    <t>0531/09</t>
  </si>
  <si>
    <t>ADECUACIÓN RESTAURANTE ESCOLAR CABILDO INDIGENA VILLA NUEVA MUNICIPIO DE ORITO</t>
  </si>
  <si>
    <t>SEGUNDO EDGAR GONZALEZ</t>
  </si>
  <si>
    <t>18143247-1</t>
  </si>
  <si>
    <t>02342</t>
  </si>
  <si>
    <t>0968632001766</t>
  </si>
  <si>
    <t>0532/09</t>
  </si>
  <si>
    <t>0533/09</t>
  </si>
  <si>
    <t>ADECUACIÓN AULA IER FRANCISCO JOSE DE CALDAS MUNICIPIO DE ORITO</t>
  </si>
  <si>
    <t>18145338-2</t>
  </si>
  <si>
    <t>02722</t>
  </si>
  <si>
    <t>0968632001753</t>
  </si>
  <si>
    <t>TERMINACIÓN UNIDAD SANITARIA SEDE NUEVA COLOMBIA</t>
  </si>
  <si>
    <t>LUIS FRANCISCO VILLAREAL CALPA</t>
  </si>
  <si>
    <t>18129425-8</t>
  </si>
  <si>
    <t>01465</t>
  </si>
  <si>
    <t>MEJORAMIENTO AULA CER EL JORDAN MUNICIPIO DE ORITO</t>
  </si>
  <si>
    <t>INTEGRAL LTDA /LIMA MARIA SALAZAR</t>
  </si>
  <si>
    <t>02670</t>
  </si>
  <si>
    <t>0968632001751</t>
  </si>
  <si>
    <t xml:space="preserve">b. LA Unión </t>
  </si>
  <si>
    <t>0534/09</t>
  </si>
  <si>
    <t>MANTENIMIENTO Y MEJORAMIENTO AULA MÚLTIPLE CER TESALIA MUNICIPIO DE ORITO</t>
  </si>
  <si>
    <t>JUAN LEONEL CEBALLOS</t>
  </si>
  <si>
    <t>18144974-2</t>
  </si>
  <si>
    <t>02661</t>
  </si>
  <si>
    <t>0968632001752</t>
  </si>
  <si>
    <t>0535/09</t>
  </si>
  <si>
    <t>ADECUACIÓN ANDEN BLOQUE 4ª DE LA IE GABRIELA MISTRAL MUNICIPIO DE ORITO</t>
  </si>
  <si>
    <t>JESUS DANIEL HERNANDEZ</t>
  </si>
  <si>
    <t>18152380-1</t>
  </si>
  <si>
    <t>02721</t>
  </si>
  <si>
    <t>0968632001755</t>
  </si>
  <si>
    <t>0536/09</t>
  </si>
  <si>
    <t xml:space="preserve">CONSTRUCCIÓN RESTAURANTE ESCOLAR SEDE SANTO TOMAS MUNICIPIO DE ORITO </t>
  </si>
  <si>
    <t>SEGUNDO JUVENAL ERAZO LEGARDA</t>
  </si>
  <si>
    <t>`02662</t>
  </si>
  <si>
    <t>0537/09</t>
  </si>
  <si>
    <t>MANTENIMIENTO TECHO AULA ESCOLAR SEDE EL 35 CER YARUMO MUNICIPIO DE ORITO</t>
  </si>
  <si>
    <t xml:space="preserve">LUIS ARCESIO FLOREZ </t>
  </si>
  <si>
    <t>02666</t>
  </si>
  <si>
    <t>0968632001757</t>
  </si>
  <si>
    <t>0538/09</t>
  </si>
  <si>
    <t>MANTENIMIENTO EN PINTURA SEDE DON QUIJOTE Y EL PALMAR, CER NUEVA BENGALA MUNICIPIO DE ORITO</t>
  </si>
  <si>
    <t>02663</t>
  </si>
  <si>
    <t>0968632001754</t>
  </si>
  <si>
    <t>0539/09</t>
  </si>
  <si>
    <t>TERMINACIÓN RESTAURANTE ESCOLAR VEREDA VILLA DE LEYVA</t>
  </si>
  <si>
    <t>ARCESIO CAMACHO ACOSTA</t>
  </si>
  <si>
    <t>17624465-1</t>
  </si>
  <si>
    <t>01503</t>
  </si>
  <si>
    <t>V. San vicente del Luzón</t>
  </si>
  <si>
    <t>0543/09</t>
  </si>
  <si>
    <t>CONTINUACIÓN CONSTRUCCIÓN AULA ESCOLAR SEDE LOS NOGALES MUNICIPIO DE ORITO</t>
  </si>
  <si>
    <t>01510</t>
  </si>
  <si>
    <t>0468632000868</t>
  </si>
  <si>
    <t>0544/09</t>
  </si>
  <si>
    <t>ADECUACIÓN Y MEJORAMIENTO AULA ESCOLAR SEDE LA RUIDOSA CER FLOR DEL CAMPO MUNICIPIO DE ORITO</t>
  </si>
  <si>
    <t>SERVICIOS DE INGENIERIA LTDA/CLAUDIA PATRICIA BENAVIDES</t>
  </si>
  <si>
    <t>846002917-7</t>
  </si>
  <si>
    <t>02669</t>
  </si>
  <si>
    <t>0968632001769</t>
  </si>
  <si>
    <t>0545/09</t>
  </si>
  <si>
    <t>ADECUACIÓN RESTAURANTE ESCOLAR CER ANTONIO NARIÑO MUNICIPIO DE ORITO</t>
  </si>
  <si>
    <t>JUAN DE DIOS ANGULO CASTILLO</t>
  </si>
  <si>
    <t>18105845-4</t>
  </si>
  <si>
    <t>02658</t>
  </si>
  <si>
    <t>0968632001770</t>
  </si>
  <si>
    <t>0546/09</t>
  </si>
  <si>
    <t>MANTENIMIENTO AULA ESCOLAR SEDE REMOLINO MUNICIPIO DE ORITO</t>
  </si>
  <si>
    <t>HERNAN CORDOBA TORO</t>
  </si>
  <si>
    <t>97500061-8</t>
  </si>
  <si>
    <t>02162</t>
  </si>
  <si>
    <t>V. Churuyaco</t>
  </si>
  <si>
    <t>0547/09</t>
  </si>
  <si>
    <t xml:space="preserve">CONSTRUCCIÓN E INSTALACIÓN CANAL EN LAMINA, CALIBRE 20, CON DESTINO A ADECUACIÓN Y MANTENIMIENTO EDIFICIOS PÚBLICOS </t>
  </si>
  <si>
    <t>MEJORAMIENTO AULA ESCOLAR SEDE ALTO BONITO, CER SILVANIA MUNICIPIO DE ORITO</t>
  </si>
  <si>
    <t>ALIRIO ANDRES CARVAJAL YASNO</t>
  </si>
  <si>
    <t>02739</t>
  </si>
  <si>
    <t>02743</t>
  </si>
  <si>
    <t>02744</t>
  </si>
  <si>
    <t>02745</t>
  </si>
  <si>
    <t>02746</t>
  </si>
  <si>
    <t>02748</t>
  </si>
  <si>
    <t>02749</t>
  </si>
  <si>
    <t>02750</t>
  </si>
  <si>
    <t>02751</t>
  </si>
  <si>
    <t>02752</t>
  </si>
  <si>
    <t>02753</t>
  </si>
  <si>
    <t>02780</t>
  </si>
  <si>
    <t>02777</t>
  </si>
  <si>
    <t>02778</t>
  </si>
  <si>
    <t>02781</t>
  </si>
  <si>
    <t>02786</t>
  </si>
  <si>
    <t>02787</t>
  </si>
  <si>
    <t>HECTOR OLIVIO MATABANCHOY</t>
  </si>
  <si>
    <t>0568632001030</t>
  </si>
  <si>
    <t>0968632001692</t>
  </si>
  <si>
    <t>0968632001749</t>
  </si>
  <si>
    <t>02788</t>
  </si>
  <si>
    <t>02789</t>
  </si>
  <si>
    <t>02790</t>
  </si>
  <si>
    <t>02791</t>
  </si>
  <si>
    <t>02792</t>
  </si>
  <si>
    <t>02793</t>
  </si>
  <si>
    <t>02794</t>
  </si>
  <si>
    <t>02795</t>
  </si>
  <si>
    <t>02796</t>
  </si>
  <si>
    <t>02797</t>
  </si>
  <si>
    <t>02798</t>
  </si>
  <si>
    <t>02800</t>
  </si>
  <si>
    <t>02802</t>
  </si>
  <si>
    <t>02803</t>
  </si>
  <si>
    <t>02804</t>
  </si>
  <si>
    <t>02805</t>
  </si>
  <si>
    <t>02806</t>
  </si>
  <si>
    <t>02809</t>
  </si>
  <si>
    <t>02810</t>
  </si>
  <si>
    <t>02811</t>
  </si>
  <si>
    <t>02812</t>
  </si>
  <si>
    <t>0968632001780</t>
  </si>
  <si>
    <t>0968632001779</t>
  </si>
  <si>
    <t>02846</t>
  </si>
  <si>
    <t>02836</t>
  </si>
  <si>
    <t>02837</t>
  </si>
  <si>
    <t>02838</t>
  </si>
  <si>
    <t>02839</t>
  </si>
  <si>
    <t>02840</t>
  </si>
  <si>
    <t>02841</t>
  </si>
  <si>
    <t>02842</t>
  </si>
  <si>
    <t>02843</t>
  </si>
  <si>
    <t>02844</t>
  </si>
  <si>
    <t>02845</t>
  </si>
  <si>
    <t>02847</t>
  </si>
  <si>
    <t>02848</t>
  </si>
  <si>
    <t>02849</t>
  </si>
  <si>
    <t>02850</t>
  </si>
  <si>
    <t>02851</t>
  </si>
  <si>
    <t>02852</t>
  </si>
  <si>
    <t>02853</t>
  </si>
  <si>
    <t xml:space="preserve">Arq. JOSE MARIA CERQUERA </t>
  </si>
  <si>
    <t>LUGAR</t>
  </si>
  <si>
    <t>Vereda el Yarumo</t>
  </si>
  <si>
    <t>2 de Septiembre de 2009</t>
  </si>
  <si>
    <t>3 de Septiembre de 2009</t>
  </si>
  <si>
    <t>4 de Septiembre de 2009</t>
  </si>
  <si>
    <t>7 de Septiembre de 2009</t>
  </si>
  <si>
    <t>8 de Septiembre de 2009</t>
  </si>
  <si>
    <t>9 de Septiembre de 2009</t>
  </si>
  <si>
    <t>10 de Septiembre de 2009</t>
  </si>
  <si>
    <t>11 de Septiembre de 2009</t>
  </si>
  <si>
    <t>14 de Septiembre de 2009</t>
  </si>
  <si>
    <t>15 de Septiembre de 2009</t>
  </si>
  <si>
    <t>16 de Septiembre de 2009</t>
  </si>
  <si>
    <t>17 de Septiembre de 2009</t>
  </si>
  <si>
    <t>18 de Septiembre de 2009</t>
  </si>
  <si>
    <t>21 de Septiembre de 2009</t>
  </si>
  <si>
    <t>22 de Septiembre de 2009</t>
  </si>
  <si>
    <t>23 de Septiembre de 2009</t>
  </si>
  <si>
    <t>24 de Septiembre de 2009</t>
  </si>
  <si>
    <t>25 de Septiembre de 2009</t>
  </si>
  <si>
    <t>28 de Septiembre de 2009</t>
  </si>
  <si>
    <t>29 de Septiembre de 2009</t>
  </si>
  <si>
    <t>30 de Septiembre de 2009</t>
  </si>
  <si>
    <t>ING. RICHAR JAVIER BENAVIDES MOSQUERA</t>
  </si>
  <si>
    <t>ARQ. ALEXANDER VARGAS ARIZA</t>
  </si>
  <si>
    <t>MIGUEL EDUARDO ORTEGA MESA</t>
  </si>
  <si>
    <t>02871</t>
  </si>
  <si>
    <t>02872</t>
  </si>
  <si>
    <t>CONSULTORIA</t>
  </si>
  <si>
    <t>02637</t>
  </si>
  <si>
    <t xml:space="preserve">B. LA Unión </t>
  </si>
  <si>
    <t>0585/09</t>
  </si>
  <si>
    <t>0586/09</t>
  </si>
  <si>
    <t>02636</t>
  </si>
  <si>
    <t>B. MARCO FIDEL SUAREZ</t>
  </si>
  <si>
    <t>construccion cerramiento escolar sede santa rosa el 35, construccion restaurante escolar sede argentina, construccion unidad sanitaria cabildo nassa uh,  construccion restaurante escolar vereda santa lucia, municipio de orito putumayo</t>
  </si>
  <si>
    <t>construcción restaurante escolar, sede alto orito, construcción restaurante escolar, resguardo el espingo, construcción restaurante escolar cabildo inkal awa, construcción aula escolar sede la palestina municipio de orito.</t>
  </si>
  <si>
    <t>construccion restaurante escolar sede caña bravita, construccion aula escolar vereda bajo achiotico, construccion restaurante escolar sede la venada, construccion aula escolar sede rio blanco, municipio de orito putumayo</t>
  </si>
  <si>
    <t>construcción aula escolar cer tesalia, construcción unidad sanitaria escuela vereda brisas del guamuez, construcción aula escolar vereda el rosal, construcción primera etapa cerramiento escolar sede el jordan, terminación restaurante escolar vereda los rios municiipio de orito.</t>
  </si>
  <si>
    <t>construccion escolar sede villa rica, construccion aula escolar sede naranjito, construccion restaurante escolar cabildo alto temblo, construccion unidad sanitaria escuela vereda el progreso municipio de orito putumayo</t>
  </si>
  <si>
    <t>interventoriatecnica y administrativa para proyectos con recursos de regalías</t>
  </si>
  <si>
    <t>interventoria tecnica, administrativa y financiera para la continuación pavimentación calle 3 entre carrera 12 y 13 y carrera 8 entre calles 2 y 3 barrio simón bolivar y contunuacion pavimentación carrera 9 entre las calles 5 y 6, municipio de orito putumayo</t>
  </si>
  <si>
    <t xml:space="preserve">continuación construcción restaurante escolar cabildo cristalina vides </t>
  </si>
  <si>
    <t>construcción caseta cultural barrio el jardin</t>
  </si>
  <si>
    <t xml:space="preserve">mantenimiento cubierta plaza de mercado municipal </t>
  </si>
  <si>
    <t xml:space="preserve">continuación restaurante escolar sede la playa </t>
  </si>
  <si>
    <t xml:space="preserve">mantenimiento en pintura cer el yarumo sede san andres </t>
  </si>
  <si>
    <t xml:space="preserve">mantenimiento en pintura cer el achiote </t>
  </si>
  <si>
    <t>terminación unidad sanitaria sede las acacias</t>
  </si>
  <si>
    <t>construcción patio recreativo escuela vereda campo bello</t>
  </si>
  <si>
    <t>financiera para la pavimentación carrera 12 a calle roma, del municipio de orito putumayo y continuacion pavimentación calle 7 entre carreras 10 y 11 municipio de orito putumayo</t>
  </si>
  <si>
    <t>terminación restaurante escolar sede burdines</t>
  </si>
  <si>
    <t>continuación construcción restaurante escolar sede los arrayanes</t>
  </si>
  <si>
    <t xml:space="preserve">continuación construcción restaurante escolar vereda el balsamo </t>
  </si>
  <si>
    <t xml:space="preserve">terminación patio recreativo escuela vereda villa de leyva </t>
  </si>
  <si>
    <t>terminación patio recreativo escuela vereda nueva colonia</t>
  </si>
  <si>
    <t>mantenimiento vía orito - el yarumo</t>
  </si>
  <si>
    <t>continuación construcción aula escolar resguardo simorna</t>
  </si>
  <si>
    <t>mantenimiento puente colgante peatonal sobre el rio orito vereda buenos aires</t>
  </si>
  <si>
    <t>construcción primera etapa cerramiento escolar vereda el peñarol, continuación construcción restaurante escolar sede miraflores, continuación construcción aula escolar resguardo cañaveral, continuación construcción aula escolar sede san gerardo, continuación construcción cerramiento escolar ie jorge eliecer gaitan, construcción aula múltiple escuela vereda san andres municipio de orito</t>
  </si>
  <si>
    <t>continuación construcción aulas escolares sede orito dos, continuación construcción restaurante escolar sede santa teresa, continuación construcción aula escolar sede santa teresa, continuación construcción restaurante escolar vereda brisas del gavilán, continuación construcción aula escolar sede nueva argentina municipio de orito</t>
  </si>
  <si>
    <t>construcción primera etapa cerramiento escolar sede la florida, construcción primera etapa cerramiento escolar sede san felipe, continuación construcción aula inteligente vereda la libertad, terminación unidad sanitaria escuela cabañas del guamuez sector bajo, construcción aula escolar vereda islas del achiotico, continuación construcción aula escolar cer simón bolívar, municipio de orito</t>
  </si>
  <si>
    <t>construcción aula escolar vereda calimonte, construcción aula escolar cabildo tentellá, construcción primera etapa cerramiento escolar sede bajo america, construcción aula escolar sede nueva bengala dos, construcción unidad sanitaria sede villa nueva, continuación construcción cerramiento escolar sede arauca municipio de orito.</t>
  </si>
  <si>
    <t>continuación construcción cerramiento escolar sede el topacio, construcción unidad sanitaria ie gabriela mistral, terminación aula múltiple sede el sabalo, continuación construcción restaurante escolar vereda alto corazón, construcción unidad sanitaria cer francisco jose de paula santander, municipio de orito</t>
  </si>
  <si>
    <t>terminación unidad sanitaria vereda alto guisia</t>
  </si>
  <si>
    <t>continuación construcción aula escolar cer altamira</t>
  </si>
  <si>
    <t>adecuación y mantenimiento del aula multiple de la sede principal de la ie antonio nariño municipio de orito</t>
  </si>
  <si>
    <t>interventoría tecnica y administrativa para proyectos con recursos de regalías</t>
  </si>
  <si>
    <t>construcción unidad sanitaria sede la selva, construcción restaurante escolar cer nueva bengala, construcción aula escolar sede jerusalén, construcción restaurante escolar sede villa luzón de agua blanca, municipio de orito</t>
  </si>
  <si>
    <t>construcción unidad sanitaria sede monserrate, construcción unidad sanitaria sede alto tesalia, construcción unidad sanitaria sede llano verde, construcción unidad sanitaria sede bocanas del luzón, construcción unidad sanitaria vereda el retiro y construcción aula escolar sede vereda serrania, municipio de orito.</t>
  </si>
  <si>
    <t>terminación restaurante escolar vereda el ruby</t>
  </si>
  <si>
    <t xml:space="preserve">continuación construcción restaurante escolar sede el retiro </t>
  </si>
  <si>
    <t xml:space="preserve">adecuación y mejoramiento unidad sanitaria sede versalles </t>
  </si>
  <si>
    <t>mejoramiento pisos aulas escolares sede luis carlos galan municipio de orito</t>
  </si>
  <si>
    <t>mantenimiento vía rural, siberia el placer municipio de orito</t>
  </si>
  <si>
    <t>continuación construcción aula escolar vereda san juan vides municipio de orito</t>
  </si>
  <si>
    <t>mejoramiento aula escolar colegio san jose de orito, sede guillermo valencia municipio de orito</t>
  </si>
  <si>
    <t>mantenimiento en pintura, casa de la cultura del municipio de orito</t>
  </si>
  <si>
    <t>terminación aula escolar sede el temblon cer puerto rico</t>
  </si>
  <si>
    <t>continuación patio recreativo vereda brisas del rumiyaco</t>
  </si>
  <si>
    <t>terminación restaurante escolar cabildo agua blanca</t>
  </si>
  <si>
    <t>mantenimiento modulo principal aulas ie san jose de orito</t>
  </si>
  <si>
    <t>continnuación construcción unidad sanitaria sede alto simon bolívar</t>
  </si>
  <si>
    <t>continuación construcción restaurante escolar sede nuevo horizonte</t>
  </si>
  <si>
    <t>terminación restaurante escolar resguardo indigena bajo bellavista</t>
  </si>
  <si>
    <t>construcción unidad sanitaria sede altamira</t>
  </si>
  <si>
    <t>continuación construcción casera cultural barrio el jardín</t>
  </si>
  <si>
    <t>terminación aula escolar sede el diviso</t>
  </si>
  <si>
    <t>mantenimiento del techo del restaurante escolar sede sinai vereda el quebradon</t>
  </si>
  <si>
    <t>continuación construcción restaurante escolar cer sinai</t>
  </si>
  <si>
    <t>terminación aula escolar cabildo alnamawami</t>
  </si>
  <si>
    <t>adecuación patio recreativo escuela vereda el triunfo</t>
  </si>
  <si>
    <t xml:space="preserve">adecuación unidad sanitaria sede montebello </t>
  </si>
  <si>
    <t xml:space="preserve">mantenimiento de vías urbanas </t>
  </si>
  <si>
    <t>adecuación y mejoramiento unidad sanitaria sede el triunfo, municipio de orito</t>
  </si>
  <si>
    <t>continuación construcción aula escolar sede nueva cartagena cer lunitania</t>
  </si>
  <si>
    <t>mejoramiento infraestructura sede alto tesalia municipio de orito</t>
  </si>
  <si>
    <t>terminación unidad sanitaria cabildo sumaiuiai</t>
  </si>
  <si>
    <t>mantenimiento aula escolar cer el yarumo municipio de orito</t>
  </si>
  <si>
    <t>adecuación patio recreativo sede guayabal municipio de orito</t>
  </si>
  <si>
    <t>mejoramiento aula cer el jordan municipio de orito</t>
  </si>
  <si>
    <t>adecuación restaurante escolar cabildo indigena villa nueva municipio de orito</t>
  </si>
  <si>
    <t>terminación unidad sanitaria sede nueva colombia</t>
  </si>
  <si>
    <t>adecuación aula ier francisco jose de caldas municipio de orito</t>
  </si>
  <si>
    <t>mantenimiento y mejoramiento aula múltiple cer tesalia municipio de orito</t>
  </si>
  <si>
    <t>adecuación anden bloque 4ª de la ie gabriela mistral municipio de orito</t>
  </si>
  <si>
    <t xml:space="preserve">construcción restaurante escolar sede santo tomas municipio de orito </t>
  </si>
  <si>
    <t>mantenimiento techo aula escolar sede el 35 cer yarumo municipio de orito</t>
  </si>
  <si>
    <t>mantenimiento en pintura sede don quijote y el palmar, cer nueva bengala municipio de orito</t>
  </si>
  <si>
    <t>continuación construcción aula escolar sede los nogales municipio de orito</t>
  </si>
  <si>
    <t>adecuación y mejoramiento aula escolar sede la ruidosa cer flor del campo municipio de orito</t>
  </si>
  <si>
    <t>adecuación restaurante escolar cer antonio nariño municipio de orito</t>
  </si>
  <si>
    <t>mejoramiento aula escolar sede alto bonito, cer silvania municipio de orito</t>
  </si>
  <si>
    <t>mantenimiento aula escolar sede remolino municipio de orito</t>
  </si>
  <si>
    <t>Mantenimiento en pintura Sede Principal IER Nueva Bengala, Vereda San Vicente del Luzón Mpio de Orito.</t>
  </si>
  <si>
    <t xml:space="preserve">VIGENCIA 2009 </t>
  </si>
  <si>
    <t>terminación restaurante escolar v/ villa de leyva</t>
  </si>
  <si>
    <t>0588/09</t>
  </si>
  <si>
    <t>INFORME</t>
  </si>
  <si>
    <t>COMP. PAGO</t>
  </si>
  <si>
    <t>LIC. CONSTR</t>
  </si>
  <si>
    <t>SI</t>
  </si>
  <si>
    <t>NO</t>
  </si>
  <si>
    <t>NO FINA</t>
  </si>
  <si>
    <t>02338</t>
  </si>
  <si>
    <t>01507</t>
  </si>
  <si>
    <t>02454</t>
  </si>
  <si>
    <t>01505</t>
  </si>
  <si>
    <t>0589/09</t>
  </si>
  <si>
    <t>GERARDO FABIAN GRIJALBA JARAMILLO</t>
  </si>
  <si>
    <t>93295492-4</t>
  </si>
  <si>
    <t>01468</t>
  </si>
  <si>
    <t>01355</t>
  </si>
  <si>
    <t>01</t>
  </si>
  <si>
    <t xml:space="preserve">ANULADO </t>
  </si>
  <si>
    <t>SI ANT</t>
  </si>
  <si>
    <t xml:space="preserve">SI </t>
  </si>
  <si>
    <t>0368632000549</t>
  </si>
  <si>
    <t>0768632001312</t>
  </si>
  <si>
    <t>0868632001522</t>
  </si>
  <si>
    <t>0768632001317</t>
  </si>
  <si>
    <t>SI AN</t>
  </si>
  <si>
    <t>0668632001119</t>
  </si>
  <si>
    <t>0568632001112</t>
  </si>
  <si>
    <t>0668632001128</t>
  </si>
  <si>
    <t>0668632001133</t>
  </si>
  <si>
    <t>0768632001270</t>
  </si>
  <si>
    <t>0568632001053</t>
  </si>
  <si>
    <t>0768632001719</t>
  </si>
  <si>
    <t>0368632000692</t>
  </si>
  <si>
    <t>03215</t>
  </si>
  <si>
    <t>03216</t>
  </si>
  <si>
    <t>03217</t>
  </si>
  <si>
    <t>03218</t>
  </si>
  <si>
    <t>03219</t>
  </si>
  <si>
    <t>03210</t>
  </si>
  <si>
    <t>03211</t>
  </si>
  <si>
    <t>03212</t>
  </si>
  <si>
    <t>03213</t>
  </si>
  <si>
    <t>03214</t>
  </si>
  <si>
    <t>S</t>
  </si>
  <si>
    <t>SIN A</t>
  </si>
  <si>
    <t>SI A</t>
  </si>
  <si>
    <t>CONSTRUCCIÓN II MODULO CAMPESINO, PLAZA DE MERCADO MUNICIPAL, CONTINUACIÓN CONSTRUCCIÓN ZONAS DE PARQUEO, CONSTRUCCIÓN RESTAURANTE ESCOLAR VEREDA LA PEDREGOSA</t>
  </si>
  <si>
    <t xml:space="preserve">CARLOS GERARDO RAMIREZ MARQUEZ </t>
  </si>
  <si>
    <t>01452</t>
  </si>
  <si>
    <t>B/. LA Unión</t>
  </si>
  <si>
    <t>01982</t>
  </si>
  <si>
    <t>UT I&amp;SSA/ WILLIAM AUGUSTO CORREDOR</t>
  </si>
  <si>
    <t>01508</t>
  </si>
  <si>
    <t>B/EL VERGEL</t>
  </si>
  <si>
    <t>CONTINUACIÓN CONSTRUCCIÓN RESTAURANTE ESCOLAR, IE FRANCISCO JOSE DE CALDAS,  CONSTRUCCIÓN CUBIERTA PATIO RECREATIVO SEDE GUILLERMO VALENCIA MUNICIPIO DE ORITO</t>
  </si>
  <si>
    <t>0636/09</t>
  </si>
  <si>
    <t>0637/09</t>
  </si>
  <si>
    <t>SIA</t>
  </si>
  <si>
    <t>0667/09</t>
  </si>
  <si>
    <t>CONSTRUCCIÓN AULA ESCOLAR SEDE SILVANIA, TERMINACIÓN AULAS ESCOLARES IE SAN JOSE DE ORITO PUTUMAYO</t>
  </si>
  <si>
    <t>02331</t>
  </si>
  <si>
    <t>0668/09</t>
  </si>
  <si>
    <t>0669/09</t>
  </si>
  <si>
    <t>02659</t>
  </si>
  <si>
    <t>01734</t>
  </si>
  <si>
    <t>02990</t>
  </si>
  <si>
    <t>Barrio el vergel</t>
  </si>
  <si>
    <t>02650</t>
  </si>
  <si>
    <t>02660</t>
  </si>
  <si>
    <t>01447</t>
  </si>
  <si>
    <t>0643/09</t>
  </si>
  <si>
    <t>MEJORAMIENTO DE LA VÍA QUE COMUNICA LA VEREDA EL CALDERO - BELLAVISTA EN EL MUNICIPIO DE ORITO.</t>
  </si>
  <si>
    <t>EMILIO JOSE MORA BENAVIDES</t>
  </si>
  <si>
    <t>80764925-7</t>
  </si>
  <si>
    <t>03369</t>
  </si>
  <si>
    <t>0968632001816</t>
  </si>
  <si>
    <t>Mocoa B/huasipanga</t>
  </si>
  <si>
    <t>03510</t>
  </si>
  <si>
    <t>03509</t>
  </si>
  <si>
    <t>03508</t>
  </si>
  <si>
    <t>03507</t>
  </si>
  <si>
    <t>03506</t>
  </si>
  <si>
    <t>si</t>
  </si>
  <si>
    <t>03523</t>
  </si>
  <si>
    <t>0644/09</t>
  </si>
  <si>
    <t>Interventoría TECNICA DEL MEJORAMIENTO DE LA VÍA QUE COMUNICA A LA VEREDA EL CALDERO - BELLAVISTA MUNICIPIO DE ORITO.</t>
  </si>
  <si>
    <t>ALVARO MILTON MONTENEGRO MARTINEZ</t>
  </si>
  <si>
    <t>16628656-6</t>
  </si>
  <si>
    <t>03370</t>
  </si>
  <si>
    <t>03530</t>
  </si>
  <si>
    <t xml:space="preserve">Villagarzón </t>
  </si>
  <si>
    <t xml:space="preserve">MANTENIMIENTO A LA INFRAESTRUCTURA DEL ESTADIO MUNICIPAL </t>
  </si>
  <si>
    <t>03067</t>
  </si>
  <si>
    <t>PAVIMENTACIÓN CALLE 6 ENTRE CARRERAS 8 Y 11, (TRAMO 2: CALLE 6 ENTRE CARRERA 9 Y 10), MUNICIPIO DE ORITO.</t>
  </si>
  <si>
    <t>UT I&amp;SSA - SERGEP LTDA/ WILSON YOVANI PANTOJA ROSERO</t>
  </si>
  <si>
    <t>03022</t>
  </si>
  <si>
    <t>0768632001263</t>
  </si>
  <si>
    <t>B/. LAS PALMAS</t>
  </si>
  <si>
    <t>B/. LA UNIÓN</t>
  </si>
  <si>
    <t>PAVIMENTACIÓN CARRERA 8 Y AVENIDA COLOMBIA MUNICIPIO DE ORITO</t>
  </si>
  <si>
    <t>03021</t>
  </si>
  <si>
    <t>0868632001578</t>
  </si>
  <si>
    <t>B/. MARCO FIDEL SUAREZ</t>
  </si>
  <si>
    <t>TERMINACIÓN BOXCOULBERT VEREDA CAMPO ALEGRE MUNICIPIO DE ORITO</t>
  </si>
  <si>
    <t>LUIS ALBEIRO RUIZ PARRA</t>
  </si>
  <si>
    <t>18145496 -8</t>
  </si>
  <si>
    <t>03066</t>
  </si>
  <si>
    <t xml:space="preserve">V/. PARAISDO </t>
  </si>
  <si>
    <t>0968632001767</t>
  </si>
  <si>
    <t>UNIÓN TEMPORAL M&amp;S</t>
  </si>
  <si>
    <t>02651</t>
  </si>
  <si>
    <t>01449</t>
  </si>
  <si>
    <t>01451</t>
  </si>
  <si>
    <t>01448</t>
  </si>
  <si>
    <t>0677/09</t>
  </si>
  <si>
    <t>0678/09</t>
  </si>
  <si>
    <t>0679/09</t>
  </si>
  <si>
    <t>0680/09</t>
  </si>
  <si>
    <t xml:space="preserve">B. El Jardín </t>
  </si>
  <si>
    <t>03167</t>
  </si>
  <si>
    <t>03586</t>
  </si>
  <si>
    <t>3587</t>
  </si>
  <si>
    <t>03588</t>
  </si>
  <si>
    <t>03589</t>
  </si>
  <si>
    <t>03592</t>
  </si>
  <si>
    <t>03593</t>
  </si>
  <si>
    <t>03594</t>
  </si>
  <si>
    <t>03591</t>
  </si>
  <si>
    <t>03608</t>
  </si>
  <si>
    <t>03609</t>
  </si>
  <si>
    <t>03610</t>
  </si>
  <si>
    <t>03613</t>
  </si>
  <si>
    <t>03614</t>
  </si>
  <si>
    <t>03616</t>
  </si>
  <si>
    <t>03617</t>
  </si>
  <si>
    <t>03618</t>
  </si>
  <si>
    <t>03619</t>
  </si>
  <si>
    <t>900326691-4</t>
  </si>
  <si>
    <t>03605</t>
  </si>
  <si>
    <t>03606</t>
  </si>
  <si>
    <t>Victor Armando Revelo</t>
  </si>
  <si>
    <t>pago parcial de 50,643,629</t>
  </si>
  <si>
    <t>parcial 51,628,902</t>
  </si>
  <si>
    <t>PAGO PARCIAL</t>
  </si>
  <si>
    <t>0715/09</t>
  </si>
  <si>
    <t>03433</t>
  </si>
  <si>
    <t>0699/09</t>
  </si>
  <si>
    <t>MANTENIMIENTO VÍAS BARRIO CRISTO REY</t>
  </si>
  <si>
    <t>02059</t>
  </si>
  <si>
    <t>SOBRETASA</t>
  </si>
  <si>
    <t>0716/09</t>
  </si>
  <si>
    <t>03435</t>
  </si>
  <si>
    <t>0717/09</t>
  </si>
  <si>
    <t>03434</t>
  </si>
  <si>
    <t>0718/09</t>
  </si>
  <si>
    <t>03436</t>
  </si>
  <si>
    <t>MANTENIMIENTO VIAS TERCIARIAS VEREDA MONSERRATE SECTOR LA PUNTA, VEREDA LAS AMERICAS, VEREDA ALTO GÛISIA, VEREDA SECTOR EL PRADO, MUNICIPIO DE ORITO</t>
  </si>
  <si>
    <t xml:space="preserve">ALIRIO ANDRES CARVAJAL YASNO </t>
  </si>
  <si>
    <t>7,729,273-1</t>
  </si>
  <si>
    <t>03291</t>
  </si>
  <si>
    <t>0968632001820</t>
  </si>
  <si>
    <t>B. Los Comuneres</t>
  </si>
  <si>
    <t>B. EL PORVENIR</t>
  </si>
  <si>
    <t>B. COLOMBIA</t>
  </si>
  <si>
    <t>Interventoría TÉCNICA Y ADMINISTRATIVA PARA PROYECTOS CON RECURSOS DE REGALÍAS</t>
  </si>
  <si>
    <t xml:space="preserve"> JESUS MARIA CERQUERA FLOREZ</t>
  </si>
  <si>
    <t xml:space="preserve"> ALIRIO ANDRES CARVAJAL YASNO</t>
  </si>
  <si>
    <t xml:space="preserve"> HERNANDO BARRIONUEVO OBANDO</t>
  </si>
  <si>
    <t xml:space="preserve"> SERGEP LTDA/WILSON YOVANI PANTOJA ROSERO</t>
  </si>
  <si>
    <t>PAVIMENTACIÓN CARRERA 11 ENTRE CALLES 8 Y AVENIDA COLOMBIA MUNICIPIO DE ORITO</t>
  </si>
  <si>
    <t>03366</t>
  </si>
  <si>
    <t>0968632001823</t>
  </si>
  <si>
    <t>Villagarzón</t>
  </si>
  <si>
    <t>0968632001784</t>
  </si>
  <si>
    <t>0268632000496</t>
  </si>
  <si>
    <t>0268632000337</t>
  </si>
  <si>
    <t>0368632000562</t>
  </si>
  <si>
    <t>0368632000619</t>
  </si>
  <si>
    <t>046863200791</t>
  </si>
  <si>
    <t>0868632001430</t>
  </si>
  <si>
    <t>0868632001584</t>
  </si>
  <si>
    <t>0868632001585</t>
  </si>
  <si>
    <t>45</t>
  </si>
  <si>
    <t xml:space="preserve">parcial  y anticipo de adicioan </t>
  </si>
  <si>
    <t>0737/09</t>
  </si>
  <si>
    <t>0738/09</t>
  </si>
  <si>
    <t>CONSTRUCCION DE SISTEMAS DE MANEJO DE AGUAS RESIDUALES DOMESTICAS, EN LA VEREDA ARRAYANES, ACACIAS, SILVANIA Y SAN JUAN DE LAS PALMERAS EN EL  MUNICIPIO DE ORITO DEPARTAMENTO DEL PUTUMAYO</t>
  </si>
  <si>
    <t>UNIÓN TEMPORAL DE OCCIDENTE</t>
  </si>
  <si>
    <t>0744/09</t>
  </si>
  <si>
    <t>900325875-8</t>
  </si>
  <si>
    <t>01426</t>
  </si>
  <si>
    <t>01427</t>
  </si>
  <si>
    <t>03280</t>
  </si>
  <si>
    <t xml:space="preserve">900.322.648 – 9 </t>
  </si>
  <si>
    <t>03838</t>
  </si>
  <si>
    <t>03855</t>
  </si>
  <si>
    <t>03860</t>
  </si>
  <si>
    <t>03861</t>
  </si>
  <si>
    <t>03884</t>
  </si>
  <si>
    <t>03885</t>
  </si>
  <si>
    <t>03896</t>
  </si>
  <si>
    <t>03897</t>
  </si>
  <si>
    <t>03895</t>
  </si>
  <si>
    <t>0755/09</t>
  </si>
  <si>
    <t>MANTENIMIENTO VÍA PRINCIPAL CIUDADELA LA PAZ</t>
  </si>
  <si>
    <t>SERVICIOS C&amp;C ORITO E.U/HELDER JESUS CEBALLOS SOLANO</t>
  </si>
  <si>
    <t>900236940-7</t>
  </si>
  <si>
    <t>03446</t>
  </si>
  <si>
    <t>ING DORYAN LOZANO DEVIA</t>
  </si>
  <si>
    <t>0968632001828</t>
  </si>
  <si>
    <t>0756/09</t>
  </si>
  <si>
    <t>CONSTRUCCIÓN MURO DE CONTENCIÓN SOBRE LA VÍA CARRERA 11 CALLE 8 Y AVENIDA COLOMBIA</t>
  </si>
  <si>
    <t>RAC CONSTRUCCIONES</t>
  </si>
  <si>
    <t>900,326,775-4</t>
  </si>
  <si>
    <t>03637</t>
  </si>
  <si>
    <t>0757/09</t>
  </si>
  <si>
    <t>MANTENIMIENTO PARQUES MUNICIPALES</t>
  </si>
  <si>
    <t>HENRY TRUJILLO BOLAÑOS</t>
  </si>
  <si>
    <t>12237096-9</t>
  </si>
  <si>
    <t>03437</t>
  </si>
  <si>
    <t>0968632001831</t>
  </si>
  <si>
    <t>0758/09</t>
  </si>
  <si>
    <t>CONTINUACIÓN CONSTRUCCIÓN AULA ESCOLAR CER TESALIA</t>
  </si>
  <si>
    <t>03383</t>
  </si>
  <si>
    <t>B. LAS PALMAS</t>
  </si>
  <si>
    <t>0759/09</t>
  </si>
  <si>
    <t>CONSTRUCCIÓN CASETA CULTURAL BARRIO LA FLORESTA</t>
  </si>
  <si>
    <t>03420</t>
  </si>
  <si>
    <t>0968632001830</t>
  </si>
  <si>
    <t>V. los Rios</t>
  </si>
  <si>
    <t>0760/09</t>
  </si>
  <si>
    <t xml:space="preserve">CONTINUACIÓN CONSTRUCCIÓN CASETA CULTURAL BARRIO 28 DE MAYO </t>
  </si>
  <si>
    <t>03423</t>
  </si>
  <si>
    <t>0968632001829</t>
  </si>
  <si>
    <t>b. EL VERGEL</t>
  </si>
  <si>
    <t>`0</t>
  </si>
  <si>
    <r>
      <rPr>
        <sz val="10"/>
        <color rgb="FFFF0000"/>
        <rFont val="Arial"/>
        <family val="2"/>
      </rPr>
      <t>TERMINACIÓN UNIDAD SANITARIA ESCUELA VEREDA SANTA ISABEL</t>
    </r>
    <r>
      <rPr>
        <sz val="10"/>
        <rFont val="Arial"/>
        <family val="2"/>
      </rPr>
      <t xml:space="preserve">, CONTINUACIÓN CONSTRUCCIÓN PATIO RECREATIVO ESCUELA VEREDA BRISAS DEL RIO ORITO, </t>
    </r>
    <r>
      <rPr>
        <sz val="10"/>
        <color rgb="FFFF0000"/>
        <rFont val="Arial"/>
        <family val="2"/>
      </rPr>
      <t>CONSTRUCCIÓN AULA MÚLTIPLE CER EL YARUMO</t>
    </r>
    <r>
      <rPr>
        <sz val="10"/>
        <rFont val="Arial"/>
        <family val="2"/>
      </rPr>
      <t xml:space="preserve">, CONSTRUCCIÓN RESTAURANTE ESCOLAR CABILDO DOS QUEBRADAS, </t>
    </r>
    <r>
      <rPr>
        <sz val="10"/>
        <color rgb="FFFF0000"/>
        <rFont val="Arial"/>
        <family val="2"/>
      </rPr>
      <t>CONSTRUCCIÓN RESTAURANTE ESCOLAR SEDE LA GRAN CEIBA</t>
    </r>
    <r>
      <rPr>
        <sz val="10"/>
        <rFont val="Arial"/>
        <family val="2"/>
      </rPr>
      <t>, MUNICIPIO DE ORITO</t>
    </r>
  </si>
  <si>
    <t>HERNANDO MOIRA GARCIA</t>
  </si>
  <si>
    <t>ARQ. HERNANDO BARRIONUEVO</t>
  </si>
  <si>
    <t>900,322364-2</t>
  </si>
  <si>
    <t>0762/09</t>
  </si>
  <si>
    <t xml:space="preserve">CONTINUACIÓN CONSTRUCCIÓN CASETA CULTURAL BARRIO VILLADOCENTE </t>
  </si>
  <si>
    <t>03417</t>
  </si>
  <si>
    <t>03418</t>
  </si>
  <si>
    <t>7,713,209</t>
  </si>
  <si>
    <t>0968632001832</t>
  </si>
  <si>
    <t>B. MARCO FIDEL SUARES</t>
  </si>
  <si>
    <t>0763/09</t>
  </si>
  <si>
    <t xml:space="preserve">CONTINUACIÓN CONSTRUCCIÓN CASETA CULTURAL BARRIO SAN CARLOS </t>
  </si>
  <si>
    <t>03416</t>
  </si>
  <si>
    <t>0638632001833</t>
  </si>
  <si>
    <t>0764/09</t>
  </si>
  <si>
    <t>MEJORAMIENTO Y ADECUACIÓN SOPORTES TANQUES DE ALMACENAMIENTO DE AGUAS VIVIENDA VEREDA EL PARAÍSO</t>
  </si>
  <si>
    <t>03378</t>
  </si>
  <si>
    <t>0968632001834</t>
  </si>
  <si>
    <t>B. SIMÓN BOLÍVAR</t>
  </si>
  <si>
    <t>0765/09</t>
  </si>
  <si>
    <t>MANTENIMIENTO INSPECCIÓN DE POLICIA VEREDA BUENOS AIRES</t>
  </si>
  <si>
    <t>03153</t>
  </si>
  <si>
    <t>CONSTRUCCION AULA ESCOLAR SEDE VILLA RICA, CONSTRUCCION AULA ESCOLAR SEDE NARANJITO, CONSTRUCCION RESTAURANTE ESCOLAR CABILDO ALTO TEMBLON, CONSTRUCCION UNIDAD SANITARIA ESCUELA VEREDA EL PROGRESO MUNICIPIO DE ORITO PUTUMAYO</t>
  </si>
  <si>
    <t>0778/09</t>
  </si>
  <si>
    <t>MANTENIMIENTO INSPECCIÓN DE POLICIA VEREDA TESALIA</t>
  </si>
  <si>
    <t>03645</t>
  </si>
  <si>
    <t>0968632001852</t>
  </si>
  <si>
    <t>0779/09</t>
  </si>
  <si>
    <t>03429</t>
  </si>
  <si>
    <t>FAVIO RAUL VELASQUEZ</t>
  </si>
  <si>
    <t>5349982-5</t>
  </si>
  <si>
    <t>ADECUACIÓN AULA ESCOLAR (INSTITUCIÓN EDUCATIVA JORGE ELIECER GAITAN) SEDE BARRIO CRISTO REY</t>
  </si>
  <si>
    <t>B- CRISTO REY</t>
  </si>
  <si>
    <t>0780/09</t>
  </si>
  <si>
    <t>ADECUACIÓN Y MEJORAMIENTO AULAS ESCOLARES IE JORGE ELIECER GAITAN</t>
  </si>
  <si>
    <t>AGUSTIN ARAGON RUBIO</t>
  </si>
  <si>
    <t>03639</t>
  </si>
  <si>
    <t>0968632001835</t>
  </si>
  <si>
    <t xml:space="preserve">SERGEP/ YOVANY PANTOJA </t>
  </si>
  <si>
    <r>
      <rPr>
        <sz val="10"/>
        <color rgb="FFFF0000"/>
        <rFont val="Arial"/>
        <family val="2"/>
      </rPr>
      <t>CONTINUACION CONSTRUCCION ALCANTARILLADO SAN VICENTE DE
  LUZON</t>
    </r>
    <r>
      <rPr>
        <sz val="10"/>
        <rFont val="Arial"/>
        <family val="2"/>
      </rPr>
      <t xml:space="preserve">, CONTINUACION CONSTRUCCION ALCANTARILLADO V/. 
  BUENOS AIRES, </t>
    </r>
    <r>
      <rPr>
        <sz val="10"/>
        <color rgb="FFFF0000"/>
        <rFont val="Arial"/>
        <family val="2"/>
      </rPr>
      <t>CONTINUACION CONSTRUCCION ALCANTARILLADO 
  VEREDA SIBERIA</t>
    </r>
    <r>
      <rPr>
        <sz val="10"/>
        <rFont val="Arial"/>
        <family val="2"/>
      </rPr>
      <t xml:space="preserve">, CONTINUACION CONSTRUCCION ACUEDUCTO 
  VEREDA SAN ANDRES, </t>
    </r>
    <r>
      <rPr>
        <sz val="10"/>
        <color rgb="FFFF0000"/>
        <rFont val="Arial"/>
        <family val="2"/>
      </rPr>
      <t>CONTINUACION CONSTRUCCION ACUEDUCTO 
  VEREDA BUENOS AIRES</t>
    </r>
    <r>
      <rPr>
        <sz val="10"/>
        <rFont val="Arial"/>
        <family val="2"/>
      </rPr>
      <t xml:space="preserve">, CONSTRUCCION ACUEDUCTO VEREDA EL 
  LIBANO, </t>
    </r>
    <r>
      <rPr>
        <sz val="10"/>
        <color rgb="FFFF0000"/>
        <rFont val="Arial"/>
        <family val="2"/>
      </rPr>
      <t>OPTIMIZACION ACUEDUCTO VEREDA TESALIA</t>
    </r>
    <r>
      <rPr>
        <sz val="10"/>
        <rFont val="Arial"/>
        <family val="2"/>
      </rPr>
      <t xml:space="preserve">, 
  CONSTRUCCION ACUEDUCTO REGIONAL INTERVEREDAL, 
  ACACIAS-SILVANIA-SAN JUAN DE LAS PALMERAS, MUNICIPIO DE ORITO
</t>
    </r>
  </si>
  <si>
    <t>0777/09</t>
  </si>
  <si>
    <t>03934</t>
  </si>
  <si>
    <t>03928</t>
  </si>
  <si>
    <t>03929</t>
  </si>
  <si>
    <t>03930</t>
  </si>
  <si>
    <t>03931</t>
  </si>
  <si>
    <t>03933</t>
  </si>
  <si>
    <t>03932</t>
  </si>
  <si>
    <t>03937</t>
  </si>
  <si>
    <t>03936</t>
  </si>
  <si>
    <t>03938</t>
  </si>
  <si>
    <t>03939</t>
  </si>
  <si>
    <t>03940</t>
  </si>
  <si>
    <t>0786/09</t>
  </si>
  <si>
    <t xml:space="preserve">CONSTRUCCIÓN HOGAR AGRUPADO MUNICIPIO DE ORITO - AMPLIACIÓN Y ADECUACIÓN JARDIN INFANTIL VEREDA BUENOS AIRES ORITO DEPARTAMENTEO DEL PUTUMAYO. </t>
  </si>
  <si>
    <t>UNIÓN TEMPORAL G&amp;J/EDUARD YOVANI BENAVIDES RODRIGUEZ</t>
  </si>
  <si>
    <t>900330624-6</t>
  </si>
  <si>
    <t>03034</t>
  </si>
  <si>
    <t>03032</t>
  </si>
  <si>
    <t>0968632001807</t>
  </si>
  <si>
    <t>0968632001806</t>
  </si>
  <si>
    <t>MOCOA</t>
  </si>
  <si>
    <t>0790/09</t>
  </si>
  <si>
    <t>HACER DE COLOMBIA LTDA/OSCAR TAMAYO PERALTA</t>
  </si>
  <si>
    <t xml:space="preserve">ADECUACIÓN Y MEJORAMIENTO INFRAESTRUCTURA SEDE NUEVA COLOMBIA </t>
  </si>
  <si>
    <t>0789/09</t>
  </si>
  <si>
    <t>ADECUACIÓN CAMINO VEREDA EL BALSAMO</t>
  </si>
  <si>
    <t>SERIN LTDA/CLAUDIA PATRICIA BENAVIDES</t>
  </si>
  <si>
    <t>03359</t>
  </si>
  <si>
    <t>0792/09</t>
  </si>
  <si>
    <t>03695</t>
  </si>
  <si>
    <t>ING. DORYAN LOZANO DEVIA</t>
  </si>
  <si>
    <t>0968632001839</t>
  </si>
  <si>
    <t>B. CRISTO REY</t>
  </si>
  <si>
    <t>0968632001787</t>
  </si>
  <si>
    <t>B. UNIÓN</t>
  </si>
  <si>
    <t>0793/09</t>
  </si>
  <si>
    <t>0794/09</t>
  </si>
  <si>
    <t>0795/09</t>
  </si>
  <si>
    <t>0796/09</t>
  </si>
  <si>
    <t>0797/09</t>
  </si>
  <si>
    <t>0798/09</t>
  </si>
  <si>
    <t>0799/09</t>
  </si>
  <si>
    <t xml:space="preserve">MANTENIMIENTO VÍA CASA DE BLOQUE - ARAUCA </t>
  </si>
  <si>
    <t>03037</t>
  </si>
  <si>
    <t>0968632001845</t>
  </si>
  <si>
    <t>v. LA Palmira</t>
  </si>
  <si>
    <t>ADECUACIÓN Y MEJORAMIENTO INFRAESTRUCTURA OSIRIS</t>
  </si>
  <si>
    <t>RUBY DEYSO LARRAHONDA</t>
  </si>
  <si>
    <t>94427770-9</t>
  </si>
  <si>
    <t>03680</t>
  </si>
  <si>
    <t>0968632001840</t>
  </si>
  <si>
    <t>B. LOS ALPES</t>
  </si>
  <si>
    <t>MANTENIMIENTO VÍA URBANIZACIÓN HELICONIA</t>
  </si>
  <si>
    <t>CONYSER S.A.S/JOSE DAVID GALEANO PATIÑO</t>
  </si>
  <si>
    <t>03677</t>
  </si>
  <si>
    <t>0968632001844</t>
  </si>
  <si>
    <t>B. BETANIA</t>
  </si>
  <si>
    <t xml:space="preserve">CERRAMIENTO PATIO RECREATIVO SEDE LAS ACACIAS </t>
  </si>
  <si>
    <t>02702</t>
  </si>
  <si>
    <t>ADECUACIÓN Y MEJORAMIENTO CASETA CULTURAL VEREDA EL TRIUNFO</t>
  </si>
  <si>
    <t>03422</t>
  </si>
  <si>
    <t>0968632001838</t>
  </si>
  <si>
    <t>B. SAN MARTÍN</t>
  </si>
  <si>
    <t>0968632001843</t>
  </si>
  <si>
    <t>V. LA PALMIRA</t>
  </si>
  <si>
    <t>ADECUACIÓN PATIO RECREATIVO ESCUELA VEREDA ALTO MIRADOR PEPINO MUNICIPIO DE ORITO</t>
  </si>
  <si>
    <t>76334206-0</t>
  </si>
  <si>
    <t>TERMINACIÓN CUBIERTA PATIO RECREATIVO DE TESALIA MUNICIPIO DE ORITO</t>
  </si>
  <si>
    <t>03392</t>
  </si>
  <si>
    <t>0868632001504</t>
  </si>
  <si>
    <t>03977</t>
  </si>
  <si>
    <t>03978</t>
  </si>
  <si>
    <t>03976</t>
  </si>
  <si>
    <t>03975</t>
  </si>
  <si>
    <t>CONSTRUCCIÓN PALACIO MUNICIPAL DE ORITO PUTUMAYO</t>
  </si>
  <si>
    <t>800028222-2</t>
  </si>
  <si>
    <t>03401</t>
  </si>
  <si>
    <t>02390</t>
  </si>
  <si>
    <t>0968632001824</t>
  </si>
  <si>
    <t>Calle 82 No. 21ª - 33. Bogotá D.C.</t>
  </si>
  <si>
    <t>6346542</t>
  </si>
  <si>
    <t>Interventoría PARA LA PAVIMENTACIÓN EN CONCRETO RIGIDO VIII ETAPA AVENIDA PRINCIPAL</t>
  </si>
  <si>
    <t>CARLOS ANDRES CERON CHAVES</t>
  </si>
  <si>
    <t>4613934-1</t>
  </si>
  <si>
    <t>02398</t>
  </si>
  <si>
    <t xml:space="preserve">B. LA ESMERALDA, MOCOA </t>
  </si>
  <si>
    <t>03632</t>
  </si>
  <si>
    <t>0968632001846</t>
  </si>
  <si>
    <t>B. CHAPINERO</t>
  </si>
  <si>
    <t>03166</t>
  </si>
  <si>
    <t>04221</t>
  </si>
  <si>
    <t>04220</t>
  </si>
  <si>
    <t>04219</t>
  </si>
  <si>
    <t>04210</t>
  </si>
  <si>
    <t>04218</t>
  </si>
  <si>
    <t>04217</t>
  </si>
  <si>
    <t>04216</t>
  </si>
  <si>
    <t>04215</t>
  </si>
  <si>
    <t>04213</t>
  </si>
  <si>
    <t>04211</t>
  </si>
  <si>
    <t>04212</t>
  </si>
  <si>
    <t>04208</t>
  </si>
  <si>
    <t>04203</t>
  </si>
  <si>
    <t>04204</t>
  </si>
  <si>
    <r>
      <rPr>
        <sz val="10"/>
        <color rgb="FFFF0000"/>
        <rFont val="Arial"/>
        <family val="2"/>
      </rPr>
      <t xml:space="preserve">CONSTRUCCIÓN UNIDAD SANITARIA SEDE MONSERRATE, </t>
    </r>
    <r>
      <rPr>
        <sz val="10"/>
        <rFont val="Arial"/>
        <family val="2"/>
      </rPr>
      <t xml:space="preserve">CONSTRUCCIÓN UNIDAD SANITARIA SEDE ALTO TESALIA, </t>
    </r>
    <r>
      <rPr>
        <sz val="10"/>
        <color rgb="FFFF0000"/>
        <rFont val="Arial"/>
        <family val="2"/>
      </rPr>
      <t>CONSTRUCCIÓN UNIDAD SANITARIA SEDE LLANO VERDE,</t>
    </r>
    <r>
      <rPr>
        <sz val="10"/>
        <rFont val="Arial"/>
        <family val="2"/>
      </rPr>
      <t xml:space="preserve"> CONSTRUCCIÓN UNIDAD SANITARIA SEDE BOCANAS DEL LUZÓN, </t>
    </r>
    <r>
      <rPr>
        <sz val="10"/>
        <color rgb="FFFF0000"/>
        <rFont val="Arial"/>
        <family val="2"/>
      </rPr>
      <t xml:space="preserve">CONSTRUCCIÓN UNIDAD SANITARIA VEREDA EL RETIRO </t>
    </r>
    <r>
      <rPr>
        <sz val="10"/>
        <rFont val="Arial"/>
        <family val="2"/>
      </rPr>
      <t>Y CONSTRUCCIÓN AULA ESCOLAR SEDE VEREDA SERRANIA, MUNICIPIO DE ORITO.</t>
    </r>
  </si>
  <si>
    <t>30</t>
  </si>
  <si>
    <t>REGIMEN</t>
  </si>
  <si>
    <t>CDP</t>
  </si>
  <si>
    <t>RP</t>
  </si>
  <si>
    <t>FUENTE</t>
  </si>
  <si>
    <t>COMÚN</t>
  </si>
  <si>
    <t>SUBTOTAL</t>
  </si>
  <si>
    <t>IVA</t>
  </si>
  <si>
    <t xml:space="preserve">CONSTRUCCION UNIDAD SANITARIA CABILDO NASSA UH, </t>
  </si>
  <si>
    <t>CONSTRUCCION CERRAMIENTO ESCOLAR SEDE SANTA ROSA EL 35,</t>
  </si>
  <si>
    <t xml:space="preserve"> CONSTRUCCION RESTAURANTE ESCOLAR SEDE ARGENTINA, </t>
  </si>
  <si>
    <t xml:space="preserve"> CONSTRUCCION UNIDAD SANITARIA ESCUELA VEREDA EL PROGRESO MUNICIPIO DE ORITO PUTUMAYO</t>
  </si>
  <si>
    <t>CONSTRUCCION RESTAURANTE ESCOLAR CABILDO ALTO TEMBLON,</t>
  </si>
  <si>
    <t>CONSTRUCCION AULA ESCOLAR SEDE VILLA RICA,</t>
  </si>
  <si>
    <t xml:space="preserve"> CONSTRUCCION AULA ESCOLAR SEDE NARANJITO, </t>
  </si>
  <si>
    <t>CONTINUACIÓN CONSTRUCCIÓN ACUEDUCTO REGIONAL AZUL - FLOR DEL CAMPO - BATERIA CHURUYACO.</t>
  </si>
  <si>
    <t xml:space="preserve">ADECUACIÓN MODULO DE CARNICERÍA PLAZA DE MERCADO MUNICIPAL, </t>
  </si>
  <si>
    <t xml:space="preserve">ADECUACIÓN AULAS  Y ANDENES SEDE EL LÍBANO, </t>
  </si>
  <si>
    <t>PROPIOS</t>
  </si>
  <si>
    <t>Interventoría TECNICA FINANCIERA PARA LA PAVIMENTACIÓN CARRERA 12 A CALLE ROMA, DEL MUNICIPIO DE ORITO PUTUMAYO Y CONTINUACION PAVIMENTACIÓN CALLE 7 ENTRE CARRERAS 10 Y 11 MUNICIPIO DE ORITO PUTUMAYO</t>
  </si>
  <si>
    <t>SIMPLIFICADO</t>
  </si>
  <si>
    <t>03447</t>
  </si>
  <si>
    <t>03985</t>
  </si>
  <si>
    <t>SOBRETASA AL COMBUSTIBLE</t>
  </si>
  <si>
    <t>VALOR A
 PAGAR</t>
  </si>
  <si>
    <t>CONTRATOS CAUSADOS A DICIEMBRE 31 DE 2009</t>
  </si>
  <si>
    <t>03706</t>
  </si>
  <si>
    <t>03982</t>
  </si>
  <si>
    <t>79.826.203-1</t>
  </si>
  <si>
    <t xml:space="preserve"> CONSTRUCCION RESTAURANTE ESCOLAR VEREDA SANTA LUCIA, MPIO DE ORITO PUTUMAYO</t>
  </si>
  <si>
    <t>PAGOS</t>
  </si>
  <si>
    <t>FINAL</t>
  </si>
  <si>
    <t>ANTICIPO 50% ADICONAL</t>
  </si>
  <si>
    <t>TOTAL 100%</t>
  </si>
  <si>
    <r>
      <rPr>
        <b/>
        <sz val="8"/>
        <rFont val="Arial"/>
        <family val="2"/>
      </rPr>
      <t>50% ANTICIPO</t>
    </r>
    <r>
      <rPr>
        <sz val="8"/>
        <rFont val="Arial"/>
        <family val="2"/>
      </rPr>
      <t xml:space="preserve"> Y DTO DE EST. PROCULTURA</t>
    </r>
  </si>
  <si>
    <t>ANTICIPO 50%</t>
  </si>
  <si>
    <t>ESTAMPILLAPROCULTURA</t>
  </si>
  <si>
    <t>NIVEL NACIONAL</t>
  </si>
  <si>
    <t>PREVISORA</t>
  </si>
  <si>
    <t>LORY SANEY REYES ANGULO</t>
  </si>
  <si>
    <t>FERNEY OCACION REYES</t>
  </si>
  <si>
    <t>SERVICIOS NARVAEZ ARANDA E.U.</t>
  </si>
  <si>
    <t>LORY SANY REYES ANGULO</t>
  </si>
  <si>
    <t>EDUARD YOVANI BENAVIDES RODRIGUEZ</t>
  </si>
  <si>
    <t>SERVICIOS C&amp;C ORITO E.U/ HELDER JESUS CEBALLOS SOLANO</t>
  </si>
  <si>
    <t>TERMINACIÓN AULAS ESCOLARES IE SAN JOSE DE ORITO PUTUMAYO</t>
  </si>
  <si>
    <t>03424</t>
  </si>
  <si>
    <t>03983</t>
  </si>
  <si>
    <t>ANTICIPO 50% ADICIONAL</t>
  </si>
  <si>
    <t xml:space="preserve">ADICIONAL AL CONTRATO 0667/2009, CONSTRUCCIÓN AULA ESCOLAR SEDE SILVANIA, </t>
  </si>
  <si>
    <t>CARLOS GERARDO RAMIREZ MARQUEZ</t>
  </si>
  <si>
    <t>03390</t>
  </si>
  <si>
    <t>04222</t>
  </si>
  <si>
    <t>RUBY DEISO LARRAHONDA</t>
  </si>
  <si>
    <t xml:space="preserve">CONSTRUCCIÓN HOGAR AGRUPADO MUNICIPIO DE ORITO - </t>
  </si>
  <si>
    <t xml:space="preserve">AMPLIACIÓN Y ADECUACIÓN JARDIN INFANTIL VEREDA BUENOS AIRES ORITO DEPARTAMENTEO DEL PUTUMAYO. </t>
  </si>
  <si>
    <t>SGP CRECIMIENTO DE LA ECONOMIA</t>
  </si>
  <si>
    <t xml:space="preserve">846.004.022 – 1 </t>
  </si>
  <si>
    <t xml:space="preserve">00712    </t>
  </si>
  <si>
    <t xml:space="preserve">   01665</t>
  </si>
  <si>
    <t>MANTENIMIENTO VÍA CASA DE BLOQUE - ARAUCA</t>
  </si>
  <si>
    <t>03856</t>
  </si>
  <si>
    <t>SALDO</t>
  </si>
  <si>
    <t>SALDOS</t>
  </si>
  <si>
    <t xml:space="preserve">CONSTRUCCIÓN RESTAURANTE ESCOLAR, SEDE ALTO ORITO, </t>
  </si>
  <si>
    <t xml:space="preserve">CONSTRUCCIÓN RESTAURANTE ESCOLAR, RESGUARDO EL ESPINGO, </t>
  </si>
  <si>
    <t xml:space="preserve">CONSTRUCCIÓN RESTAURANTE ESCOLAR CABILDO INKAL AWA, </t>
  </si>
  <si>
    <t>CONSTRUCCIÓN AULA ESCOLAR SEDE LA PALESTINA MUNICIPIO DE ORITO.</t>
  </si>
  <si>
    <t xml:space="preserve">Construcción Unidad Sanitaria Cabildo Nassa Kues Kiwe, </t>
  </si>
  <si>
    <t xml:space="preserve">Construcción Unidad Sanitaria Cabildo Musuiuai, </t>
  </si>
  <si>
    <t xml:space="preserve">Construcción Unidad Sanitaria Resguardo los Guaduales, </t>
  </si>
  <si>
    <t xml:space="preserve">Construcción Patio Recreativo, Sede Bellavista, </t>
  </si>
  <si>
    <t>Construcción Primera Etapa Internado Resguardo Caicedonia, Municipio de Orito</t>
  </si>
  <si>
    <t>RESERVA</t>
  </si>
  <si>
    <t>RESGISTRO P</t>
  </si>
  <si>
    <t>03669</t>
  </si>
  <si>
    <t>03943</t>
  </si>
  <si>
    <t xml:space="preserve">CONSTRUCCIÓN PRIMERA ETAPA CERRAMIENTO ESCOLAR VEREDA EL PEÑAROL, </t>
  </si>
  <si>
    <t xml:space="preserve">CONTINUACIÓN CONSTRUCCIÓN RESTAURANTE ESCOLAR SEDE MIRAFLORES, </t>
  </si>
  <si>
    <t xml:space="preserve">CONTINUACIÓN CONSTRUCCIÓN AULA ESCOLAR RESGUARDO CAÑAVERAL, </t>
  </si>
  <si>
    <t xml:space="preserve">CONTINUACIÓN CONSTRUCCIÓN AULA ESCOLAR SEDE SAN GERARDO, </t>
  </si>
  <si>
    <t xml:space="preserve">CONTINUACIÓN CONSTRUCCIÓN CERRAMIENTO ESCOLAR IE JORGE ELIECER GAITAN, </t>
  </si>
  <si>
    <t>CONSTRUCCIÓN AULA MÚLTIPLE ESCUELA VEREDA SAN ANDRES MUNICIPIO DE ORITO</t>
  </si>
  <si>
    <t>03382</t>
  </si>
  <si>
    <t>03944</t>
  </si>
  <si>
    <t>03073</t>
  </si>
  <si>
    <t>03945</t>
  </si>
  <si>
    <t xml:space="preserve">CONSTRUCCIÓN UNIDAD SANITARIA IE SAN JOSE DE ORITO, </t>
  </si>
  <si>
    <t xml:space="preserve">TERMINACIÓN AULA INTELIGENTE SEDE AGUA AZUL, </t>
  </si>
  <si>
    <t xml:space="preserve">CONTINUACIÓN CONSTRUCCIÓN AULA ESCOLAR CABILDO LOS PASTOS SIBERIA, </t>
  </si>
  <si>
    <t>CONTINUACIÓN CONSTRUCCIÓN RESTAURANTE ESCOLAR SEDE CARTAGENA, MUNICIPIO DE ORITO</t>
  </si>
  <si>
    <t>03368</t>
  </si>
  <si>
    <t>03851</t>
  </si>
  <si>
    <t>03385</t>
  </si>
  <si>
    <t>03850</t>
  </si>
  <si>
    <t>OBSERVACIÓN</t>
  </si>
  <si>
    <t>INICIAL ($1,029,662) +50% ADICIONAL</t>
  </si>
  <si>
    <t>50% DE ANTICIPO</t>
  </si>
  <si>
    <t>03448</t>
  </si>
  <si>
    <t>03894</t>
  </si>
  <si>
    <t>03893</t>
  </si>
  <si>
    <t>50% final y 50%  final adicional</t>
  </si>
  <si>
    <t>04202</t>
  </si>
  <si>
    <t>03395</t>
  </si>
  <si>
    <t>Final 50%, ADICIONAL 100%</t>
  </si>
  <si>
    <t xml:space="preserve">CONTINUACIÓN CONSTRUCCIÓN AULAS ESCOLARES SEDE ORITO DOS, </t>
  </si>
  <si>
    <t xml:space="preserve">CONTINUACIÓN CONSTRUCCIÓN RESTAURANTE ESCOLAR SEDE SANTA TERESA, </t>
  </si>
  <si>
    <t xml:space="preserve">CONTINUACIÓN CONSTRUCCIÓN AULA ESCOLAR SEDE SANTA TERESA, </t>
  </si>
  <si>
    <t xml:space="preserve">CONTINUACIÓN CONSTRUCCIÓN RESTAURANTE ESCOLAR VEREDA BRISAS DEL GAVILÁN, </t>
  </si>
  <si>
    <t>CONTINUACIÓN CONSTRUCCIÓN AULA ESCOLAR SEDE NUEVA ARGENTINA MUNICIPIO DE ORITO</t>
  </si>
  <si>
    <t>03381   '03356</t>
  </si>
  <si>
    <t>03660   '03661</t>
  </si>
  <si>
    <t>21,000,000   14,959,446</t>
  </si>
  <si>
    <t>final 50% y 50% adicional</t>
  </si>
  <si>
    <t xml:space="preserve">CONSTRUCCIÓN PRIMERA ETAPA CERRAMIENTO ESCOLAR SEDE LA FLORIDA, </t>
  </si>
  <si>
    <t xml:space="preserve">CONSTRUCCIÓN PRIMERA ETAPA CERRAMIENTO ESCOLAR SEDE SAN FELIPE, </t>
  </si>
  <si>
    <t xml:space="preserve">CONTINUACIÓN CONSTRUCCIÓN AULA INTELIGENTE VEREDA LA LIBERTAD, </t>
  </si>
  <si>
    <t xml:space="preserve">TERMINACIÓN UNIDAD SANITARIA ESCUELA CABAÑAS DEL GUAMUEZ SECTOR BAJO, </t>
  </si>
  <si>
    <t xml:space="preserve">CONSTRUCCIÓN AULA ESCOLAR VEREDA ISLAS DEL ACHIOTICO, </t>
  </si>
  <si>
    <t>CONTINUACIÓN CONSTRUCCIÓN AULA ESCOLAR CER SIMÓN BOLÍVAR, MUNICIPIO DE ORITO</t>
  </si>
  <si>
    <t>03665</t>
  </si>
  <si>
    <t>03921</t>
  </si>
  <si>
    <t xml:space="preserve">CONSTRUCCIÓN AULA ESCOLAR VEREDA CALIMONTE, </t>
  </si>
  <si>
    <t xml:space="preserve">CONSTRUCCIÓN AULA ESCOLAR CABILDO TENTELLÁ, </t>
  </si>
  <si>
    <t xml:space="preserve">CONSTRUCCIÓN PRIMERA ETAPA CERRAMIENTO ESCOLAR SEDE BAJO AMERICA, </t>
  </si>
  <si>
    <t xml:space="preserve">CONSTRUCCIÓN AULA ESCOLAR SEDE NUEVA BENGALA DOS, </t>
  </si>
  <si>
    <t xml:space="preserve">CONSTRUCCIÓN UNIDAD SANITARIA SEDE VILLA NUEVA, </t>
  </si>
  <si>
    <t>CONTINUACIÓN CONSTRUCCIÓN CERRAMIENTO ESCOLAR SEDE ARAUCA MUNICIPIO DE ORITO.</t>
  </si>
  <si>
    <t>03668</t>
  </si>
  <si>
    <t>03948</t>
  </si>
  <si>
    <t xml:space="preserve">CONSTRUCCIÓN UNIDAD SANITARIA SEDE LA SELVA, </t>
  </si>
  <si>
    <t xml:space="preserve">CONSTRUCCIÓN RESTAURANTE ESCOLAR CER NUEVA BENGALA, </t>
  </si>
  <si>
    <t xml:space="preserve">CONSTRUCCIÓN AULA ESCOLAR SEDE JERUSALÉN, </t>
  </si>
  <si>
    <t>CONSTRUCCIÓN RESTAURANTE ESCOLAR SEDE VILLA LUZÓN DE AGUA BLANCA, MUNICIPIO DE ORITO</t>
  </si>
  <si>
    <t xml:space="preserve">CONSTRUCCIÓN UNIDAD SANITARIA SEDE ALTO TESALIA, </t>
  </si>
  <si>
    <t xml:space="preserve">CONSTRUCCIÓN UNIDAD SANITARIA SEDE LLANO VERDE, </t>
  </si>
  <si>
    <t xml:space="preserve">CONSTRUCCIÓN UNIDAD SANITARIA SEDE BOCANAS DEL LUZÓN, </t>
  </si>
  <si>
    <t>CONSTRUCCIÓN AULA ESCOLAR SEDE VEREDA SERRANIA, MUNICIPIO DE ORITO.</t>
  </si>
  <si>
    <t>CONSTRUCCIÓN UNIDAD SANITARIA VEREDA EL RETIRO.</t>
  </si>
  <si>
    <t xml:space="preserve">CONSTRUCCIÓN UNIDAD SANITARIA SEDE MONSERRATE, </t>
  </si>
  <si>
    <t xml:space="preserve">ADECUACIÓN PATIO RECREATIVO DE LA SEDE NUEVA COLOMBIA, IE SAN JOSE DE ORITO, </t>
  </si>
  <si>
    <t xml:space="preserve">CONSTRUCCIÓN AULA INTELIGENTE SEDE PRINCIPAL LUCITANIA VEREDA CHURUYACO, </t>
  </si>
  <si>
    <t xml:space="preserve">TERMINACOÓN PATIO RECREATIVO SEDE SANTO TOMAS, </t>
  </si>
  <si>
    <t xml:space="preserve">CONSTRUCCIÓN AULA ESCOLAR SEDE SAN JUAN DE LAS PALMERAS, </t>
  </si>
  <si>
    <t>TERMINACIÓN UNIDAD SANITARIA INSTITUCIÓN EDUCATIVA ANTONIO NARIÑO, MUNICIPIO DE ORITO.</t>
  </si>
  <si>
    <t xml:space="preserve">CONTINUACIÓN CONSTRUCCIÓN PATIO RECREATIVO ESCUELA VEREDA BRISAS DEL RIO ORITO, </t>
  </si>
  <si>
    <t xml:space="preserve">CONSTRUCCIÓN AULA MÚLTIPLE CER EL YARUMO, </t>
  </si>
  <si>
    <t xml:space="preserve">CONSTRUCCIÓN RESTAURANTE ESCOLAR CABILDO DOS QUEBRADAS, </t>
  </si>
  <si>
    <t>CONSTRUCCIÓN RESTAURANTE ESCOLAR SEDE LA GRAN CEIBA, MUNICIPIO DE ORITO</t>
  </si>
  <si>
    <t xml:space="preserve">TERMINACIÓN UNIDAD SANITARIA ESCUELA VEREDA SANTA ISABEL, </t>
  </si>
  <si>
    <t xml:space="preserve">CONSTRUCCIÓN II MODULO CAMPESINO, PLAZA DE MERCADO MUNICIPAL, </t>
  </si>
  <si>
    <t xml:space="preserve">CONTINUACIÓN CONSTRUCCIÓN ZONAS DE PARQUEO, </t>
  </si>
  <si>
    <t>CONSTRUCCIÓN RESTAURANTE ESCOLAR VEREDA LA PEDREGOSA</t>
  </si>
  <si>
    <t xml:space="preserve">PAGO FINAL DEL CONTRATO INICIAL Y 50% ADICIONAL </t>
  </si>
  <si>
    <t>03664  03670</t>
  </si>
  <si>
    <t xml:space="preserve">adicional y final </t>
  </si>
  <si>
    <t>03698</t>
  </si>
  <si>
    <t>03924</t>
  </si>
  <si>
    <t>03699</t>
  </si>
  <si>
    <t>03700</t>
  </si>
  <si>
    <t>03925</t>
  </si>
  <si>
    <t>03926</t>
  </si>
  <si>
    <t>03667</t>
  </si>
  <si>
    <t>03923</t>
  </si>
  <si>
    <t>03666</t>
  </si>
  <si>
    <t>03922</t>
  </si>
  <si>
    <t xml:space="preserve">CONTINUACIÓN CONSTRUCCIÓN RESTAURANTE ESCOLAR, IE FRANCISCO JOSE DE CALDAS,  </t>
  </si>
  <si>
    <t>CONSTRUCCIÓN CUBIERTA PATIO RECREATIVO SEDE GUILLERMO VALENCIA MUNICIPIO DE ORITO</t>
  </si>
  <si>
    <t xml:space="preserve">CONSTRUCCIÓN AULA ESCOLAR SEDE SILVANIA, </t>
  </si>
  <si>
    <t>ADECUACIÓN AULAS  Y ANDENES SEDE EL LÍBANO, C</t>
  </si>
  <si>
    <t>03384</t>
  </si>
  <si>
    <t>03949</t>
  </si>
  <si>
    <t>03946    03947</t>
  </si>
  <si>
    <t>03393</t>
  </si>
  <si>
    <t>03981</t>
  </si>
  <si>
    <t>03394</t>
  </si>
  <si>
    <t>03984</t>
  </si>
  <si>
    <t>03431</t>
  </si>
  <si>
    <t>03987</t>
  </si>
  <si>
    <t>03432</t>
  </si>
  <si>
    <t>03988</t>
  </si>
  <si>
    <t>03428</t>
  </si>
  <si>
    <t>03989</t>
  </si>
  <si>
    <t>03682</t>
  </si>
  <si>
    <t>03990</t>
  </si>
  <si>
    <t>03696</t>
  </si>
  <si>
    <t>03991</t>
  </si>
  <si>
    <t>03697</t>
  </si>
  <si>
    <t>03992</t>
  </si>
  <si>
    <t xml:space="preserve">CONTINUACION CONSTRUCCION ALCANTARILLADO V/. 
  BUENOS AIRES, 
</t>
  </si>
  <si>
    <t xml:space="preserve">CONTINUACION CONSTRUCCION ALCANTARILLADO 
  VEREDA SIBERIA, </t>
  </si>
  <si>
    <t xml:space="preserve">CONTINUACION CONSTRUCCION ACUEDUCTO 
  VEREDA SAN ANDRES, </t>
  </si>
  <si>
    <t xml:space="preserve">CONTINUACION CONSTRUCCION ACUEDUCTO 
  VEREDA BUENOS AIRES, </t>
  </si>
  <si>
    <t xml:space="preserve">CONSTRUCCION ACUEDUCTO VEREDA EL 
  LIBANO, </t>
  </si>
  <si>
    <t xml:space="preserve">OPTIMIZACION ACUEDUCTO VEREDA TESALIA, 
 </t>
  </si>
  <si>
    <t xml:space="preserve"> CONSTRUCCION ACUEDUCTO REGIONAL INTERVEREDAL, 
  ACACIAS-SILVANIA-SAN JUAN DE LAS PALMERAS, MUNICIPIO DE ORITO</t>
  </si>
  <si>
    <t xml:space="preserve">CONTINUACION CONSTRUCCION ALCANTARILLADO SAN VICENTE DE
  LUZON, </t>
  </si>
  <si>
    <t>ADECUACIÓN AULAS  Y ANDENES SEDE EL LÍBANO,</t>
  </si>
  <si>
    <t xml:space="preserve">ADECUACIÓN MODULO DE CARNICERÍA PLAZA DE MERCADO MUNICIPAL,  </t>
  </si>
  <si>
    <t>ARQ. JESUS MARIA CERQUERA FLOREZ</t>
  </si>
  <si>
    <t xml:space="preserve">CONSTRUCCIÓN UNIDAD SANITARIA SEDE BOCANAS DEL LUZON, </t>
  </si>
  <si>
    <t xml:space="preserve">CONSTRUCCIÓN UNIDAD SANITARIA SEDE EL RETIRO, </t>
  </si>
  <si>
    <t>CONSTRUCCIÓN AULA ESCOLAR SEDE VEREDA SERRANIA, MUNICIPIO DE ORITO</t>
  </si>
  <si>
    <t xml:space="preserve">Construcción Unidad Sanitaria Sede la Selva, </t>
  </si>
  <si>
    <t xml:space="preserve">Construcción Comedor Escuela CER Nueva Bengala, </t>
  </si>
  <si>
    <t>Construcción Aula Escolar Sede Jerusalen,</t>
  </si>
  <si>
    <t xml:space="preserve"> Construcción Restaurante Escolar Sede Villa Luzón Agua Blanca, Municipio de orito</t>
  </si>
  <si>
    <t xml:space="preserve">CONSTRUCCION RESTAURANTE ESCOLAR SEDE CAÑA BRAVITA, </t>
  </si>
  <si>
    <t xml:space="preserve">CONSTRUCCION AULA ESCOLAR VEREDA BAJO ACHIOTICO, </t>
  </si>
  <si>
    <t xml:space="preserve">CONSTRUCCION RESTAURANTE ESCOLAR SEDE LA VENADA, </t>
  </si>
  <si>
    <t>CONSTRUCCION AULA ESCOLAR SEDE RIO BLANCO, MUNICIPIO DE ORITO PUTUMAYO</t>
  </si>
  <si>
    <t xml:space="preserve">CONSTRUCCIÓN AULA ESCOLAR CER TESALIA, </t>
  </si>
  <si>
    <t xml:space="preserve">CONSTRUCCIÓN UNIDAD SANITARIA ESCUELA VEREDA BRISAS DEL GUAMUEZ, </t>
  </si>
  <si>
    <t xml:space="preserve">CONSTRUCCIÓN AULA ESCOLAR VEREDA EL ROSAL, </t>
  </si>
  <si>
    <t xml:space="preserve">CONSTRUCCIÓN PRIMERA ETAPA CERRAMIENTO ESCOLAR SEDE EL JORDAN, </t>
  </si>
  <si>
    <t xml:space="preserve">CONSTRUCCION AULA ESCOLAR SEDE VILLA RICA, </t>
  </si>
  <si>
    <t xml:space="preserve">CONSTRUCCION AULA ESCOLAR SEDE NARANJITO, </t>
  </si>
  <si>
    <t xml:space="preserve">CONSTRUCCION RESTAURANTE ESCOLAR CABILDO ALTO TEMBLON, </t>
  </si>
  <si>
    <t xml:space="preserve">CONTINUACION CONSTRUCCION ALCANTARILLADO V/. 
  BUENOS AIRES, </t>
  </si>
  <si>
    <t xml:space="preserve">OPTIMIZACION ACUEDUCTO VEREDA TESALIA, 
  </t>
  </si>
  <si>
    <t>CONSTRUCCION ACUEDUCTO REGIONAL INTERVEREDAL,  ACACIAS- SILVANIA-SAN JUAN DE LAS PALMERAS, MUNICIPIO DE ORITO</t>
  </si>
  <si>
    <t xml:space="preserve">CONSTRUCCIÓN UNIDAD SANITARIA VEREDA EL RETIRO </t>
  </si>
  <si>
    <t xml:space="preserve">Y CONSTRUCCIÓN AULA ESCOLAR SEDE VEREDA SERRANIA, </t>
  </si>
  <si>
    <t>CONSTRUCCIÓN RESTAURANTE ESCOLAR SEDE VILLA LUZÓN DE AGUA BLANCA</t>
  </si>
  <si>
    <t xml:space="preserve">CONSTRUCCIÓN II MODULO CAMPESINO, </t>
  </si>
  <si>
    <t xml:space="preserve">PLAZA DE MERCADO MUNICIPAL, CONTINUACIÓN CONSTRUCCIÓN ZONAS DE PARQUEO, </t>
  </si>
  <si>
    <t>0191/09</t>
  </si>
  <si>
    <t xml:space="preserve">CONSTRUCCION UNIDAD SANITARIA ESCUELA VEREDA EL PROGRESO </t>
  </si>
  <si>
    <t xml:space="preserve">TERMINACIÓN RESTAURANTE ESCOLAR VEREDA LOS RIOS </t>
  </si>
  <si>
    <t>MEJORAMIENTO DE LA VÍA QUE COMUNICA LA VEREDA EL CALDERO - BELLAVISTA.</t>
  </si>
  <si>
    <t xml:space="preserve">CONTINUACION CONSTRUCCION ALCANTARILLADO SAN VICENTE DE
  LUZON, 
</t>
  </si>
  <si>
    <t xml:space="preserve">CONSTRUCCION ACUEDUCTO VEREDA EL  LIBANO, </t>
  </si>
  <si>
    <r>
      <t xml:space="preserve">suspensión 13 de Agosto de 2009, </t>
    </r>
    <r>
      <rPr>
        <b/>
        <sz val="7"/>
        <rFont val="Arial"/>
        <family val="2"/>
      </rPr>
      <t>reinicio 11 de Septiembre 2009</t>
    </r>
  </si>
  <si>
    <r>
      <t xml:space="preserve">INTERVENTORIA TECNICA, ADMINISTRATIVA Y FINANCIERA PARA LA </t>
    </r>
    <r>
      <rPr>
        <sz val="7"/>
        <color rgb="FF000000"/>
        <rFont val="Arial"/>
        <family val="2"/>
      </rPr>
      <t>CONTINUACIÓN PAVIMENTACIÓN CALLE 3 ENTRE CARRERA 12 Y 13 Y CARRERA 8 ENTRE CALLES 2 Y 3 BARRIO SIMÓN BOLIVAR Y CONTUNUACION PAVIMENTACIÓN CARRERA 9 ENTRE LAS CALLES 5 Y 6, MUNICIPIO DE ORITO PUTUMAYO</t>
    </r>
  </si>
  <si>
    <r>
      <t xml:space="preserve">FINANCIERA PARA LA </t>
    </r>
    <r>
      <rPr>
        <sz val="7"/>
        <color rgb="FF000000"/>
        <rFont val="Arial"/>
        <family val="2"/>
      </rPr>
      <t>PAVIMENTACIÓN CARRERA 12 A CALLE ROMA, DEL MUNICIPIO DE ORITO PUTUMAYO Y CONTINUACION PAVIMENTACIÓN CALLE 7 ENTRE CARRERAS 10 Y 11 MUNICIPIO DE ORITO PUTUMAYO</t>
    </r>
  </si>
  <si>
    <t>JOSE M CRUZ MENSUCUE</t>
  </si>
  <si>
    <t xml:space="preserve">RODRIGO ALVARO CAICEDO </t>
  </si>
  <si>
    <t xml:space="preserve">ADECUACIÓN ANDEN BLOQUE 4ª DE LA IE GABRIELA MISTRAL </t>
  </si>
  <si>
    <t>Continuación Pavimentación Carrera 9 entre las calles 5 y 6 Municipio de Orito Pmayo</t>
  </si>
  <si>
    <t>CARLOS EDUARDO LOPEZ M</t>
  </si>
  <si>
    <t>WILLIAM AUGUSTO CORREDOR G</t>
  </si>
  <si>
    <t>ALVARO SANDOVAL P.</t>
  </si>
  <si>
    <t xml:space="preserve">ADECUACIÓN PATIO RECREATIVO ESCUELA V/ ALTO MIRADOR PEPINO </t>
  </si>
  <si>
    <t>CARLOS Gerardo Ramirez Marquez</t>
  </si>
  <si>
    <t>PAVIMENTACIÓN CARRERA 8  ENTRE CALLE 8 Y AVENIDA COLOMBIA MUNICIPIO DE ORITO</t>
  </si>
  <si>
    <t>EJECUTADO</t>
  </si>
  <si>
    <t>900322364-2</t>
  </si>
  <si>
    <t>PENDIENTE</t>
  </si>
  <si>
    <t xml:space="preserve">UNIÓN TEMPORAL DE OCCIDENTE/YEXICA PATRICIA VARGAS </t>
  </si>
  <si>
    <t>X</t>
  </si>
  <si>
    <t>00307</t>
  </si>
  <si>
    <t>00329</t>
  </si>
  <si>
    <t>00377</t>
  </si>
  <si>
    <t>00402</t>
  </si>
  <si>
    <t>00376</t>
  </si>
  <si>
    <t>00401</t>
  </si>
  <si>
    <r>
      <rPr>
        <sz val="10"/>
        <color rgb="FFFF0000"/>
        <rFont val="Arial"/>
        <family val="2"/>
      </rPr>
      <t>CONTINUACION CONSTRUCCION ALCANTARILLADO SAN VICENTE DE
  LUZON</t>
    </r>
    <r>
      <rPr>
        <sz val="10"/>
        <rFont val="Arial"/>
        <family val="2"/>
      </rPr>
      <t xml:space="preserve">, </t>
    </r>
    <r>
      <rPr>
        <sz val="10"/>
        <rFont val="Arial"/>
        <family val="2"/>
      </rPr>
      <t xml:space="preserve">
</t>
    </r>
  </si>
  <si>
    <t>CONSTRUCCION ACUEDUCTO REGIONAL INTERVEREDAL, 
  ACACIAS-SILVANIA-SAN JUAN DE LAS PALMERAS, MUNICIPIO DE ORITO</t>
  </si>
  <si>
    <t xml:space="preserve">UNIÓN TEMPORAL M&amp;S/ALVARO MILTON MONTENEGRO </t>
  </si>
  <si>
    <t>00324</t>
  </si>
  <si>
    <t>00296</t>
  </si>
  <si>
    <t>00322</t>
  </si>
  <si>
    <t>00295</t>
  </si>
  <si>
    <t>00321</t>
  </si>
  <si>
    <t>00288</t>
  </si>
  <si>
    <t>00314</t>
  </si>
  <si>
    <t>00294</t>
  </si>
  <si>
    <t>00320</t>
  </si>
  <si>
    <t>00290</t>
  </si>
  <si>
    <t>00316</t>
  </si>
  <si>
    <t>00289</t>
  </si>
  <si>
    <t>00315</t>
  </si>
  <si>
    <t>00297</t>
  </si>
  <si>
    <t>00323</t>
  </si>
  <si>
    <t>00299</t>
  </si>
  <si>
    <t>00325</t>
  </si>
  <si>
    <t>00292</t>
  </si>
  <si>
    <t>00318</t>
  </si>
  <si>
    <t>00291</t>
  </si>
  <si>
    <t>00317</t>
  </si>
  <si>
    <t>00300</t>
  </si>
  <si>
    <t>00326</t>
  </si>
  <si>
    <t>00293</t>
  </si>
  <si>
    <t>00319</t>
  </si>
  <si>
    <t>00284</t>
  </si>
  <si>
    <t>00311</t>
  </si>
  <si>
    <t>00383</t>
  </si>
  <si>
    <t>00408</t>
  </si>
  <si>
    <t>00382</t>
  </si>
  <si>
    <t>00407</t>
  </si>
  <si>
    <t>00384</t>
  </si>
  <si>
    <t>00409</t>
  </si>
  <si>
    <t>00412</t>
  </si>
  <si>
    <t>00385</t>
  </si>
  <si>
    <t>00285</t>
  </si>
  <si>
    <t>00312</t>
  </si>
  <si>
    <t>00386</t>
  </si>
  <si>
    <t>00410</t>
  </si>
  <si>
    <t>00387</t>
  </si>
  <si>
    <t>00411</t>
  </si>
  <si>
    <t>00388</t>
  </si>
  <si>
    <t>00413</t>
  </si>
  <si>
    <t>00389</t>
  </si>
  <si>
    <t>00414</t>
  </si>
  <si>
    <t>00405</t>
  </si>
  <si>
    <t>00406</t>
  </si>
  <si>
    <t>00379</t>
  </si>
  <si>
    <t>00404</t>
  </si>
  <si>
    <t>00378</t>
  </si>
  <si>
    <t>'00403</t>
  </si>
  <si>
    <t>Continuación Pavimentación Calle 7 entre carreras 10 y 11 Mpio de Orito.</t>
  </si>
  <si>
    <t>CONSTRUCCIÓN PRIMERA ETAPA CERRAMIENTO ESCOLAR SEDE EL JORDAN</t>
  </si>
  <si>
    <t>TERMINACIÓN RESTAURANTE ESCOLAR VEREDA LOS RIOS MUNICIIPIO DE ORITO</t>
  </si>
  <si>
    <t xml:space="preserve">construcción aula escolar, sede la cristalina, </t>
  </si>
  <si>
    <t>construcción aula escolar, sede los andes,</t>
  </si>
  <si>
    <t xml:space="preserve"> construcción restaurante escolar sede san jose del guamuez, </t>
  </si>
  <si>
    <t>construcción restaurante escolar resguardo selva verde municipio de orito</t>
  </si>
  <si>
    <t>CONSTRUCCION UNIDAD SANITARIA ESCUELA VEREDA EL PROGRESO MUNICIPIO DE ORITO PUTUMAYO</t>
  </si>
  <si>
    <t>Construcción Primera Etapa Internado Resguardo Caicedonia, Mpio de Orito</t>
  </si>
  <si>
    <t>SERVICIOS C&amp;C ORITO E.U/ HELDER J. CEBALLOS SOLANO</t>
  </si>
  <si>
    <t xml:space="preserve">CONTINUACION CONSTRUCCION ALCANTARILLADO 
  VEREDA SIBERIA, 
</t>
  </si>
  <si>
    <t>CONSTRUCCION ACUEDUCTO VEREDA EL 
  LIBANO,</t>
  </si>
  <si>
    <t xml:space="preserve"> OPTIMIZACION ACUEDUCTO VEREDA TESALIA, 
 </t>
  </si>
  <si>
    <t xml:space="preserve"> CONSTRUCCION ACUEDUCTO REGIONAL INTERVEREDAL,  ACACIAS-   SILVANIA- SAN JUAN DE LAS PALMERAS, MIPIO DE ORITO</t>
  </si>
  <si>
    <t>CONSTRUCCIÓN AULA MÚLTIPLE CER EL YARUMO,</t>
  </si>
  <si>
    <t xml:space="preserve"> CONSTRUCCIÓN RESTAURANTE ESCOLAR CABILDO DOS QUEBRADAS, </t>
  </si>
  <si>
    <t>CARLOS E. LOPEZ MARTINEZ</t>
  </si>
  <si>
    <t>HE&amp;M SERVICIOS /HAROL RIOS</t>
  </si>
  <si>
    <t>Continuación Pavimentación Carrera 9 entre las calles 5 y 6 Mpio de Orito Ptmayo</t>
  </si>
  <si>
    <t>Mantenimiento Vía V/ la Estrella la Silva</t>
  </si>
  <si>
    <t xml:space="preserve">construccion restaurante escolar sede argentina, </t>
  </si>
  <si>
    <t xml:space="preserve">construccion unidad sanitaria cabildo nassa uh,  </t>
  </si>
  <si>
    <t>construccion restaurante escolar vereda santa lucia, municipio de orito putumayo</t>
  </si>
  <si>
    <t xml:space="preserve">construcción restaurante escolar, sede alto orito, </t>
  </si>
  <si>
    <t xml:space="preserve">construcción restaurante escolar, resguardo el espingo, </t>
  </si>
  <si>
    <t xml:space="preserve">construcción restaurante escolar cabildo inkal awa, </t>
  </si>
  <si>
    <t>construcción aula escolar sede la palestina mpio de orito.</t>
  </si>
  <si>
    <t>EJECUTADOS</t>
  </si>
  <si>
    <t>EN EJECUCIÓN</t>
  </si>
  <si>
    <t>Mantenimiento en pintura Sede Principal IER Nueva Bengala, V/ San Vicente del Luzón Mpio de Orito.</t>
  </si>
  <si>
    <t xml:space="preserve">construccion cerramiento escolar sede santa rosa el 35, </t>
  </si>
  <si>
    <t xml:space="preserve">construccion restaurante escolar sede caña bravita, </t>
  </si>
  <si>
    <t xml:space="preserve">construccion aula escolar vereda bajo achiotico, </t>
  </si>
  <si>
    <t xml:space="preserve">construccion restaurante escolar sede la venada, </t>
  </si>
  <si>
    <t>construccion aula escolar sede rio blanco, municipio de orito putumayo</t>
  </si>
  <si>
    <r>
      <t xml:space="preserve">CONSTRUCCIÓN UNIDAD SANITARIA SEDE MONSERRATE, </t>
    </r>
    <r>
      <rPr>
        <sz val="8.5"/>
        <rFont val="Arial"/>
        <family val="2"/>
      </rPr>
      <t/>
    </r>
  </si>
  <si>
    <t>00577</t>
  </si>
  <si>
    <t>00639</t>
  </si>
  <si>
    <t>00620</t>
  </si>
  <si>
    <t>00674</t>
  </si>
  <si>
    <t>00621</t>
  </si>
  <si>
    <t>00675</t>
  </si>
  <si>
    <t>00622</t>
  </si>
  <si>
    <t>0676</t>
  </si>
  <si>
    <t>00677</t>
  </si>
  <si>
    <t>00679</t>
  </si>
  <si>
    <t xml:space="preserve">Arq. JESUS MARIA CERQUERA </t>
  </si>
  <si>
    <t>00669</t>
  </si>
  <si>
    <t>00719</t>
  </si>
  <si>
    <t>00744</t>
  </si>
  <si>
    <t>00689</t>
  </si>
  <si>
    <t>00773</t>
  </si>
  <si>
    <t>00724</t>
  </si>
  <si>
    <t>00778</t>
  </si>
  <si>
    <t>00725</t>
  </si>
  <si>
    <t>00779</t>
  </si>
  <si>
    <t>**</t>
  </si>
  <si>
    <t>00721</t>
  </si>
  <si>
    <t>00775</t>
  </si>
  <si>
    <t>00722</t>
  </si>
  <si>
    <t>00776</t>
  </si>
  <si>
    <t xml:space="preserve">CONSTRUCCION CERRAMIENTO ESCOLAR SEDE SANTA ROSA EL 35, </t>
  </si>
  <si>
    <t xml:space="preserve">CONSTRUCCION RESTAURANTE ESCOLAR SEDE ARGENTINA, </t>
  </si>
  <si>
    <t xml:space="preserve">CONSTRUCCION UNIDAD SANITARIA CABILDO NASSA UH,  </t>
  </si>
  <si>
    <t>CONSTRUCCION RESTAURANTE ESCOLAR VEREDA SANTA LUCIA, MUNICIPIO DE ORITO PUTUMAYO</t>
  </si>
  <si>
    <t xml:space="preserve">construcción aula escolar, sede los andes, </t>
  </si>
  <si>
    <t xml:space="preserve">construcción restaurante escolar sede san jose del guamuez, </t>
  </si>
  <si>
    <t>TERMINACIÓN RESTAURANTE ESCOLAR VEREDA LOS RIOS MUNICIIPIO DE ORITO.</t>
  </si>
  <si>
    <t>CONTINUACIÓN CONSTRUCCIÓN CERRAMIENTO ESCOLAR SEDE ARAUCA MPIO DE ORITO.</t>
  </si>
  <si>
    <t xml:space="preserve">CONTINUACIÓN CONSTRUCCIÓN CERRAMIENTO ESCOLAR SEDE EL TOPACIO, </t>
  </si>
  <si>
    <t xml:space="preserve">CONSTRUCCIÓN UNIDAD SANITARIA IE GABRIELA MISTRAL, </t>
  </si>
  <si>
    <t xml:space="preserve">TERMINACIÓN AULA MÚLTIPLE SEDE EL SABALO, </t>
  </si>
  <si>
    <t xml:space="preserve">CONTINUACIÓN CONSTRUCCIÓN RESTAURANTE ESCOLAR VEREDA ALTO CORAZÓN, </t>
  </si>
  <si>
    <t>CONSTRUCCIÓN UNIDAD SANITARIA CER FRANCISCO JOSE DE PAULA SANTANDER, MUNICIPIO DE ORITO</t>
  </si>
  <si>
    <t>Y CONSTRUCCIÓN AULA ESCOLAR SEDE VEREDA SERRANIA, MUNICIPIO DE ORITO.</t>
  </si>
  <si>
    <t>RELACIÓN CONTRATOS SEGUNDO SEMESTRE 2009</t>
  </si>
  <si>
    <t>Ing. ARISITDES RENTERIA PERDOMO</t>
  </si>
  <si>
    <t>Secretario de Infraestructura Municipal</t>
  </si>
  <si>
    <t>Orito, 7 Mayo de 2010.</t>
  </si>
  <si>
    <t>02514</t>
  </si>
  <si>
    <t>02747</t>
  </si>
  <si>
    <t>03006</t>
  </si>
  <si>
    <t>03007</t>
  </si>
  <si>
    <t xml:space="preserve">VALOR </t>
  </si>
  <si>
    <t xml:space="preserve">ADICIONAL </t>
  </si>
  <si>
    <r>
      <t xml:space="preserve">FIINTERVENTORIA ADMINISTRATIVA Y FNANCIERA PARA LA </t>
    </r>
    <r>
      <rPr>
        <sz val="10.5"/>
        <color rgb="FF000000"/>
        <rFont val="Arial"/>
        <family val="2"/>
      </rPr>
      <t>PAVIMENTACIÓN CARRERA 12 A CALLE ROMA, DEL MUNICIPIO DE ORITO PUTUMAYO Y CONTINUACION PAVIMENTACIÓN CALLE 7 ENTRE CARRERAS 10 Y 11 MUNICIPIO DE ORITO PUTUMAYO</t>
    </r>
  </si>
  <si>
    <t>CONSTRUCCIÓN PRIMERA ETAPA CERRAMIENTO ESCOLAR VEREDA EL PEÑAROL, CONTINUACIÓN CONSTRUCCIÓN RESTAURANTE ESCOLAR SEDE MIRAFLORES, CONTINUACIÓN CONSTRUCCIÓN AULA ESCOLAR RESGUARDO CAÑAVERAL, CONTINUACIÓN CONSTRUCCIÓN AULA ESCOLAR SEDE SAN GERARDO, CONTINUACIÓN CONSTRUCCIÓN CERRAMIENTO ESCOLAR IE JORGE ELIECER GAITAN, CONSTRUCCIÓN AULA MÚLTIPLE ESCUELA VEREDA SAN ANDRES MUNICIPIO DE ORITO</t>
  </si>
  <si>
    <t>CONSTRUCCIÓN PRIMERA ETAPA CERRAMIENTO ESCOLAR SEDE LA FLORIDA, CONSTRUCCIÓN PRIMERA ETAPA CERRAMIENTO ESCOLAR SEDE SAN FELIPE, CONTINUACIÓN CONSTRUCCIÓN AULA INTELIGENTE VEREDA LA LIBERTAD, TERMINACIÓN UNIDAD SANITARIA ESCUELA CABAÑAS DEL GUAMUEZ SECTOR BAJO, CONSTRUCCIÓN AULA ESCOLAR VEREDA ISLAS DEL ACHIOTICO,  CONTINUACIÓN CONSTRUCCIÓN AULA ESCOLAR CER SIMÓN BOLÍVAR, MUNICIPIO DE ORITO</t>
  </si>
  <si>
    <t>CONSTRUCCIÓN UNIDAD SANITARIA SEDE LA SELVA,  CONSTRUCCIÓN RESTAURANTE ESCOLAR CER NUEVA BENGALA,  CONSTRUCCIÓN AULA ESCOLAR SEDE JERUSALÉN,  CONSTRUCCIÓN RESTAURANTE ESCOLAR SEDE VILLA LUZÓN DE AGUA BLANCA, MUNICIPIO DE ORITO</t>
  </si>
  <si>
    <t>ADECUACIÓN PATIO RECREATIVO DE LA SEDE NUEVA COLOMBIA, IE SAN JOSE DE ORITO,  CONSTRUCCIÓN AULA INTELIGENTE SEDE PRINCIPAL LUCITANIA VEREDA CHURUYACO,  TERMINACOÓN PATIO RECREATIVO SEDE SANTO TOMAS, CONSTRUCCIÓN AULA ESCOLAR SEDE SAN JUAN DE LAS PALMERAS,  TERMINACIÓN UNIDAD SANITARIA INSTITUCIÓN EDUCATIVA ANTONIO NARIÑO, MUNICIPIO DE ORITO.</t>
  </si>
  <si>
    <t>ADECUACIÓN MODULO DE CARNICERÍA PLAZA DE MERCADO MUNICIPAL,  ADECUACIÓN AULAS  Y ANDENES SEDE EL LÍBANO,CONTINUACIÓN CONSTRUCCIÓN ACUEDUCTO REGIONAL AZUL - FLOR DEL CAMPO - BATERIA CHURUYACO.</t>
  </si>
  <si>
    <t>TERMINACIÓN UNIDAD SANITARIA ESCUELA VEREDA SANTA ISABEL, CONTINUACIÓN CONSTRUCCIÓN PATIO RECREATIVO ESCUELA VEREDA BRISAS DEL RIO ORITO, CONSTRUCCIÓN AULA MÚLTIPLE CER EL YARUMO, CONSTRUCCIÓN RESTAURANTE ESCOLAR CABILDO DOS QUEBRADAS, CONSTRUCCIÓN RESTAURANTE ESCOLAR SEDE LA GRAN CEIBA, MUNICIPIO DE ORITO</t>
  </si>
  <si>
    <t xml:space="preserve">Orito, Octubre 25 de 2010 </t>
  </si>
  <si>
    <t>CONSTRUCCIÓN UNIDAD SANITARIA SEDE MONSERRATE, CONSTRUCCIÓN UNIDAD SANITARIA SEDE ALTO TESALIA, CONSTRUCCIÓN UNIDAD SANITARIA SEDE LLANO VERDE, CONSTRUCCIÓN UNIDAD SANITARIA SEDE BOCANAS DEL LUZÓN, CONSTRUCCIÓN UNIDAD SANITARIA VEREDA EL RETIRO Y CONSTRUCCIÓN AULA ESCOLAR SEDE VEREDA SERRANIA, MUNICIPIO DE ORITO.</t>
  </si>
  <si>
    <t xml:space="preserve">Secretario de Infrfaestructura Municipal </t>
  </si>
  <si>
    <t xml:space="preserve">CONTINUACION CONSTRUCCION ALCANTARILLADO SAN VICENTE DE   LUZON, CONTINUACION CONSTRUCCION  LCANTARILLADO V/.   BUENOS AIRES, CONTINUACION CONSTRUCCION  LCANTARILLADO 
  VEREDA SIBERIA, CONTINUACION CONSTRUCCION ACUEDUCTO 
  VEREDA SAN ANDRES, CONTINUACION CONSTRUCCION ACUEDUCTO   VEREDA BUENOS AIRES, CONSTRUCCION ACUEDUCTO VEREDA EL  LIBANO, OPTIMIZACION ACUEDUCTO VEREDA TESALIA,  CONSTRUCCION ACUEDUCTO REGIONAL INTERVEREDAL,   ACACIAS-SILVANIA-SAN JUAN DE LAS PALMERAS, MUNICIPIO DE ORITO
</t>
  </si>
  <si>
    <t>44894 DE SALDO</t>
  </si>
  <si>
    <t>REGISTRO PRESUPUE</t>
  </si>
  <si>
    <t>VALOR A CAUSAR</t>
  </si>
  <si>
    <t>SALDOS 2009</t>
  </si>
  <si>
    <t>00426</t>
  </si>
  <si>
    <t>00777</t>
  </si>
  <si>
    <t>00430</t>
  </si>
  <si>
    <t>00429</t>
  </si>
  <si>
    <t>00425</t>
  </si>
  <si>
    <t>00309</t>
  </si>
  <si>
    <t>00308</t>
  </si>
  <si>
    <t>00767</t>
  </si>
  <si>
    <t>00435</t>
  </si>
  <si>
    <t>00433</t>
  </si>
  <si>
    <t>00432</t>
  </si>
  <si>
    <t>00434</t>
  </si>
  <si>
    <t>00704</t>
  </si>
  <si>
    <t>00703</t>
  </si>
  <si>
    <t>00700           00705</t>
  </si>
  <si>
    <t>00701    00702</t>
  </si>
  <si>
    <t>00310</t>
  </si>
  <si>
    <t>b</t>
  </si>
  <si>
    <t>00780     00786   00772</t>
  </si>
  <si>
    <t>00957</t>
  </si>
  <si>
    <t>00749</t>
  </si>
  <si>
    <t>00747</t>
  </si>
  <si>
    <t>00746</t>
  </si>
  <si>
    <t>00745</t>
  </si>
  <si>
    <t>00748</t>
  </si>
  <si>
    <t>00681</t>
  </si>
  <si>
    <t>00680</t>
  </si>
  <si>
    <t>00678</t>
  </si>
  <si>
    <t>00676     00675    00674</t>
  </si>
  <si>
    <t>00754</t>
  </si>
  <si>
    <t>00755</t>
  </si>
  <si>
    <t>00756</t>
  </si>
  <si>
    <t>00757      00758     00759</t>
  </si>
  <si>
    <t>00686</t>
  </si>
  <si>
    <t>00682</t>
  </si>
  <si>
    <t>00683</t>
  </si>
  <si>
    <t>00687</t>
  </si>
  <si>
    <t xml:space="preserve">00685       00684      </t>
  </si>
  <si>
    <t>00713</t>
  </si>
  <si>
    <t>00738</t>
  </si>
  <si>
    <t>00739</t>
  </si>
  <si>
    <t>00740</t>
  </si>
  <si>
    <t>00741</t>
  </si>
  <si>
    <t>00742      00743</t>
  </si>
  <si>
    <t>00401       00401</t>
  </si>
  <si>
    <t>00321       00322</t>
  </si>
  <si>
    <t>00320      00323</t>
  </si>
  <si>
    <t>00319      00324</t>
  </si>
  <si>
    <t>00318      00325</t>
  </si>
  <si>
    <t>00317       00326</t>
  </si>
  <si>
    <t>00711</t>
  </si>
  <si>
    <t>00710</t>
  </si>
  <si>
    <t>00712</t>
  </si>
  <si>
    <t xml:space="preserve">CONTINUACION CONSTRUCCION ALCANTARILLADO SAN VICENTE DE
  LUZON, CONTINUACION CONSTRUCCION ALCANTARILLADO V/. 
  BUENOS AIRES, CONTINUACION CONSTRUCCION ALCANTARILLADO 
  VEREDA SIBERIA, CONTINUACION CONSTRUCCION ACUEDUCTO 
  VEREDA SAN ANDRES, CONTINUACION CONSTRUCCION ACUEDUCTO 
  VEREDA BUENOS AIRES, CONSTRUCCION ACUEDUCTO VEREDA EL  LIBANO, OPTIMIZACION ACUEDUCTO VEREDA TESALIA, 
  CONSTRUCCION ACUEDUCTO REGIONAL INTERVEREDAL, 
  ACACIAS-SILVANIA-SAN JUAN DE LAS PALMERAS, MUNICIPIO DE ORITO
</t>
  </si>
  <si>
    <r>
      <t xml:space="preserve">INTERVENTORIA TECNICA, ADMINISTRATIVA Y FINANCIERA PARA LA </t>
    </r>
    <r>
      <rPr>
        <sz val="8"/>
        <color rgb="FF000000"/>
        <rFont val="Arial"/>
        <family val="2"/>
      </rPr>
      <t>CONTINUACIÓN PAVIMENTACIÓN CALLE 3 ENTRE CARRERA 12 Y 13 Y CARRERA 8 ENTRE CALLES 2 Y 3 BARRIO SIMÓN BOLIVAR Y CONTUNUACION PAVIMENTACIÓN CARRERA 9 ENTRE LAS CALLES 5 Y 6, MUNICIPIO DE ORITO PUTUMAYO</t>
    </r>
  </si>
  <si>
    <r>
      <t xml:space="preserve">FINANCIERA PARA LA </t>
    </r>
    <r>
      <rPr>
        <sz val="8"/>
        <color rgb="FF000000"/>
        <rFont val="Arial"/>
        <family val="2"/>
      </rPr>
      <t>PAVIMENTACIÓN CARRERA 12 A CALLE ROMA, DEL MUNICIPIO DE ORITO PUTUMAYO Y CONTINUACION PAVIMENTACIÓN CALLE 7 ENTRE CARRERAS 10 Y 11 MUNICIPIO DE ORITO PUTUMAYO</t>
    </r>
  </si>
  <si>
    <t xml:space="preserve">CONSTRUCCIÓN UNIDAD SANITARIA CABILDO NASSA KUES KIWE, </t>
  </si>
  <si>
    <t xml:space="preserve">CONSTRUCCIÓN UNIDAD SANITARIA CABILDO MUSUIUAI, </t>
  </si>
  <si>
    <t xml:space="preserve">CONSTRUCCIÓN UNIDAD SANITARIA RESGUARDO LOS GUADUALES, </t>
  </si>
  <si>
    <t xml:space="preserve">CONSTRUCCIÓN PATIO RECREATIVO, SEDE BELLAVISTA, </t>
  </si>
  <si>
    <t>CONSTRUCCIÓN PRIMERA ETAPA INTERNADO RESGUARDO CAICEDONIA, MUNICIPIO DE ORITO</t>
  </si>
  <si>
    <t xml:space="preserve">CONTINUACION CONSTRUCCION ALCANTARILLADO SAN VICENTE DE
  LUZON, CONTINUACION CONSTRUCCION ALCANTARILLADO V/. 
  BUENOS AIRES, CONTINUACION CONSTRUCCION ALCANTARILLADO 
  VEREDA SIBERIA, CONTINUACION CONSTRUCCION ACUEDUCTO 
  VEREDA SAN ANDRES, CONTINUACION CONSTRUCCION ACUEDUCTO 
  VEREDA BUENOS AIRES, CONSTRUCCION ACUEDUCTO VEREDA EL 
  LIBANO, OPTIMIZACION ACUEDUCTO VEREDA TESALIA, 
  CONSTRUCCION ACUEDUCTO REGIONAL INTERVEREDAL, 
  ACACIAS-SILVANIA-SAN JUAN DE LAS PALMERAS, MUNICIPIO DE ORITO
</t>
  </si>
  <si>
    <t>900.268.925 – 3</t>
  </si>
  <si>
    <t>Continuación Pavimentación Carrera 9 entre las calles 5 y 6 Mpio de Orito Putumayo</t>
  </si>
  <si>
    <t xml:space="preserve">Construcción cubierta patio Recreativo secundario Sede Luis Carlos Galan Mpio de Orito </t>
  </si>
  <si>
    <t>MARIA ZORAIDA LANDAZURI</t>
  </si>
  <si>
    <t>revocado</t>
  </si>
  <si>
    <t xml:space="preserve">anular </t>
  </si>
  <si>
    <t>anulado</t>
  </si>
  <si>
    <t>NO SE REALIZARON</t>
  </si>
  <si>
    <t>SALDO AL MPIO 2294315</t>
  </si>
  <si>
    <t>ING. ALIRIO ANDRES CARVAJAL YASNO. 716/2009</t>
  </si>
  <si>
    <t>ING. ALIRIO ANDRES CARVAJAL YASNO/716/2009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</si>
</sst>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_ * #,##0_ ;_ * \-#,##0_ ;_ * &quot;-&quot;??_ ;_ @_ "/>
    <numFmt numFmtId="166" formatCode="_ * #,##0.00_ ;_ * \-#,##0.00_ ;_ * &quot;-&quot;??_ ;_ @_ "/>
    <numFmt numFmtId="167" formatCode="_ * #,##0.0_ ;_ * \-#,##0.0_ ;_ * &quot;-&quot;??_ ;_ @_ "/>
    <numFmt numFmtId="168" formatCode="_(* #,##0_);_(* \(#,##0\);_(* &quot;-&quot;??_);_(@_)"/>
  </numFmts>
  <fonts count="62" x14ac:knownFonts="1">
    <font>
      <sz val="11"/>
      <color theme="1"/>
      <name val="Calibri"/>
      <family val="2"/>
      <scheme val="minor"/>
    </font>
    <font>
      <sz val="11"/>
      <color theme="1"/>
      <name val="Calibri"/>
      <family val="2"/>
      <scheme val="minor"/>
    </font>
    <font>
      <sz val="10"/>
      <name val="Arial"/>
      <family val="2"/>
    </font>
    <font>
      <sz val="8"/>
      <name val="Arial"/>
      <family val="2"/>
    </font>
    <font>
      <sz val="11"/>
      <name val="Arial"/>
      <family val="2"/>
    </font>
    <font>
      <sz val="9"/>
      <name val="Arial"/>
      <family val="2"/>
    </font>
    <font>
      <sz val="10"/>
      <color theme="1"/>
      <name val="Arial"/>
      <family val="2"/>
    </font>
    <font>
      <sz val="12"/>
      <name val="Arial"/>
      <family val="2"/>
    </font>
    <font>
      <sz val="12"/>
      <color theme="1"/>
      <name val="Calibri"/>
      <family val="2"/>
      <scheme val="minor"/>
    </font>
    <font>
      <b/>
      <sz val="12"/>
      <name val="Arial"/>
      <family val="2"/>
    </font>
    <font>
      <sz val="24"/>
      <name val="Arial"/>
      <family val="2"/>
    </font>
    <font>
      <sz val="10.5"/>
      <color rgb="FF000000"/>
      <name val="Arial"/>
      <family val="2"/>
    </font>
    <font>
      <b/>
      <sz val="11"/>
      <color theme="1"/>
      <name val="Calibri"/>
      <family val="2"/>
      <scheme val="minor"/>
    </font>
    <font>
      <sz val="20"/>
      <color rgb="FFFF0000"/>
      <name val="Arial"/>
      <family val="2"/>
    </font>
    <font>
      <sz val="24"/>
      <color rgb="FFFF0000"/>
      <name val="Arial"/>
      <family val="2"/>
    </font>
    <font>
      <b/>
      <sz val="10"/>
      <name val="Arial"/>
      <family val="2"/>
    </font>
    <font>
      <sz val="9.5"/>
      <color theme="1"/>
      <name val="Arial"/>
      <family val="2"/>
    </font>
    <font>
      <sz val="9.5"/>
      <name val="Arial"/>
      <family val="2"/>
    </font>
    <font>
      <b/>
      <sz val="9.5"/>
      <name val="Arial"/>
      <family val="2"/>
    </font>
    <font>
      <b/>
      <sz val="14"/>
      <name val="Arial"/>
      <family val="2"/>
    </font>
    <font>
      <b/>
      <sz val="14"/>
      <color theme="1"/>
      <name val="Calibri"/>
      <family val="2"/>
      <scheme val="minor"/>
    </font>
    <font>
      <sz val="10"/>
      <color theme="1"/>
      <name val="Calibri"/>
      <family val="2"/>
      <scheme val="minor"/>
    </font>
    <font>
      <sz val="7.5"/>
      <name val="Arial"/>
      <family val="2"/>
    </font>
    <font>
      <sz val="7.5"/>
      <color theme="1"/>
      <name val="Calibri"/>
      <family val="2"/>
      <scheme val="minor"/>
    </font>
    <font>
      <sz val="7.5"/>
      <color theme="1"/>
      <name val="Arial"/>
      <family val="2"/>
    </font>
    <font>
      <sz val="7.5"/>
      <color theme="0"/>
      <name val="Arial"/>
      <family val="2"/>
    </font>
    <font>
      <sz val="7.5"/>
      <color theme="0"/>
      <name val="Calibri"/>
      <family val="2"/>
      <scheme val="minor"/>
    </font>
    <font>
      <sz val="14"/>
      <name val="Arial"/>
      <family val="2"/>
    </font>
    <font>
      <b/>
      <sz val="11"/>
      <name val="Arial"/>
      <family val="2"/>
    </font>
    <font>
      <b/>
      <sz val="11"/>
      <color rgb="FFFF0000"/>
      <name val="Arial"/>
      <family val="2"/>
    </font>
    <font>
      <b/>
      <sz val="11"/>
      <color theme="1"/>
      <name val="Arial"/>
      <family val="2"/>
    </font>
    <font>
      <sz val="10"/>
      <color rgb="FFFF0000"/>
      <name val="Arial"/>
      <family val="2"/>
    </font>
    <font>
      <sz val="16"/>
      <name val="Arial"/>
      <family val="2"/>
    </font>
    <font>
      <sz val="8"/>
      <name val="Calibri"/>
      <family val="2"/>
      <scheme val="minor"/>
    </font>
    <font>
      <sz val="7"/>
      <name val="Arial"/>
      <family val="2"/>
    </font>
    <font>
      <b/>
      <sz val="8"/>
      <name val="Arial"/>
      <family val="2"/>
    </font>
    <font>
      <b/>
      <sz val="8"/>
      <name val="Calibri"/>
      <family val="2"/>
      <scheme val="minor"/>
    </font>
    <font>
      <sz val="16"/>
      <name val="Baskerville Old Face"/>
      <family val="1"/>
    </font>
    <font>
      <b/>
      <u/>
      <sz val="10"/>
      <name val="Arial"/>
      <family val="2"/>
    </font>
    <font>
      <sz val="11"/>
      <color theme="1"/>
      <name val="Arial"/>
      <family val="2"/>
    </font>
    <font>
      <sz val="7"/>
      <color theme="1"/>
      <name val="Calibri"/>
      <family val="2"/>
      <scheme val="minor"/>
    </font>
    <font>
      <sz val="7"/>
      <color theme="1"/>
      <name val="Arial"/>
      <family val="2"/>
    </font>
    <font>
      <b/>
      <sz val="7"/>
      <name val="Arial"/>
      <family val="2"/>
    </font>
    <font>
      <b/>
      <sz val="7"/>
      <color rgb="FFFF0000"/>
      <name val="Arial"/>
      <family val="2"/>
    </font>
    <font>
      <b/>
      <sz val="7"/>
      <color theme="1"/>
      <name val="Calibri"/>
      <family val="2"/>
      <scheme val="minor"/>
    </font>
    <font>
      <sz val="7"/>
      <color rgb="FFFF0000"/>
      <name val="Arial"/>
      <family val="2"/>
    </font>
    <font>
      <sz val="7"/>
      <color rgb="FF000000"/>
      <name val="Arial"/>
      <family val="2"/>
    </font>
    <font>
      <sz val="6.5"/>
      <name val="Arial"/>
      <family val="2"/>
    </font>
    <font>
      <sz val="11"/>
      <color rgb="FFFF0000"/>
      <name val="Calibri"/>
      <family val="2"/>
      <scheme val="minor"/>
    </font>
    <font>
      <sz val="11"/>
      <name val="Calibri"/>
      <family val="2"/>
      <scheme val="minor"/>
    </font>
    <font>
      <sz val="8.5"/>
      <name val="Arial"/>
      <family val="2"/>
    </font>
    <font>
      <sz val="7"/>
      <name val="Calibri"/>
      <family val="2"/>
      <scheme val="minor"/>
    </font>
    <font>
      <sz val="6"/>
      <name val="Arial"/>
      <family val="2"/>
    </font>
    <font>
      <b/>
      <sz val="7"/>
      <name val="Calibri"/>
      <family val="2"/>
      <scheme val="minor"/>
    </font>
    <font>
      <sz val="9.5"/>
      <color theme="1"/>
      <name val="Calibri"/>
      <family val="2"/>
      <scheme val="minor"/>
    </font>
    <font>
      <b/>
      <sz val="9.5"/>
      <color theme="1"/>
      <name val="Calibri"/>
      <family val="2"/>
      <scheme val="minor"/>
    </font>
    <font>
      <b/>
      <sz val="18"/>
      <name val="Arial"/>
      <family val="2"/>
    </font>
    <font>
      <sz val="12"/>
      <name val="Calibri"/>
      <family val="2"/>
      <scheme val="minor"/>
    </font>
    <font>
      <sz val="8"/>
      <color theme="1"/>
      <name val="Calibri"/>
      <family val="2"/>
      <scheme val="minor"/>
    </font>
    <font>
      <sz val="8"/>
      <color theme="1"/>
      <name val="Arial"/>
      <family val="2"/>
    </font>
    <font>
      <sz val="8"/>
      <color rgb="FF000000"/>
      <name val="Arial"/>
      <family val="2"/>
    </font>
    <font>
      <sz val="9"/>
      <color theme="1"/>
      <name val="Arial"/>
      <family val="2"/>
    </font>
  </fonts>
  <fills count="27">
    <fill>
      <patternFill patternType="none"/>
    </fill>
    <fill>
      <patternFill patternType="gray125"/>
    </fill>
    <fill>
      <patternFill patternType="solid">
        <fgColor indexed="46"/>
        <bgColor indexed="64"/>
      </patternFill>
    </fill>
    <fill>
      <patternFill patternType="solid">
        <fgColor indexed="13"/>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47"/>
        <bgColor indexed="64"/>
      </patternFill>
    </fill>
    <fill>
      <patternFill patternType="solid">
        <fgColor indexed="53"/>
        <bgColor indexed="64"/>
      </patternFill>
    </fill>
    <fill>
      <patternFill patternType="solid">
        <fgColor indexed="43"/>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9" tint="-0.249977111117893"/>
        <bgColor indexed="64"/>
      </patternFill>
    </fill>
    <fill>
      <patternFill patternType="solid">
        <fgColor rgb="FFFFC0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theme="4"/>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rgb="FF92D050"/>
        <bgColor indexed="64"/>
      </patternFill>
    </fill>
    <fill>
      <patternFill patternType="solid">
        <fgColor rgb="FF00B0F0"/>
        <bgColor indexed="64"/>
      </patternFill>
    </fill>
    <fill>
      <patternFill patternType="solid">
        <fgColor theme="4" tint="0.59999389629810485"/>
        <bgColor indexed="64"/>
      </patternFill>
    </fill>
    <fill>
      <patternFill patternType="solid">
        <fgColor rgb="FFFFCCFF"/>
        <bgColor indexed="64"/>
      </patternFill>
    </fill>
    <fill>
      <patternFill patternType="solid">
        <fgColor theme="6" tint="0.59999389629810485"/>
        <bgColor indexed="64"/>
      </patternFill>
    </fill>
  </fills>
  <borders count="2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2">
    <xf numFmtId="0" fontId="0" fillId="0" borderId="0"/>
    <xf numFmtId="164" fontId="1" fillId="0" borderId="0" applyFont="0" applyFill="0" applyBorder="0" applyAlignment="0" applyProtection="0"/>
  </cellStyleXfs>
  <cellXfs count="2948">
    <xf numFmtId="0" fontId="0" fillId="0" borderId="0" xfId="0"/>
    <xf numFmtId="0" fontId="2" fillId="0" borderId="2" xfId="0" applyFont="1" applyBorder="1" applyAlignment="1">
      <alignment horizontal="centerContinuous"/>
    </xf>
    <xf numFmtId="0" fontId="2" fillId="0" borderId="0" xfId="0" applyFont="1"/>
    <xf numFmtId="0" fontId="2" fillId="0" borderId="0" xfId="0" applyFont="1" applyBorder="1"/>
    <xf numFmtId="0" fontId="2" fillId="0" borderId="0" xfId="0" applyFont="1" applyBorder="1" applyAlignment="1">
      <alignment horizontal="centerContinuous"/>
    </xf>
    <xf numFmtId="0" fontId="2" fillId="0" borderId="5" xfId="0" applyFont="1" applyBorder="1" applyAlignment="1">
      <alignment horizontal="centerContinuous"/>
    </xf>
    <xf numFmtId="0" fontId="2" fillId="0" borderId="0" xfId="0" applyFont="1" applyFill="1" applyBorder="1" applyAlignment="1">
      <alignment horizontal="centerContinuous"/>
    </xf>
    <xf numFmtId="0" fontId="2" fillId="0" borderId="5" xfId="0" applyFont="1" applyFill="1" applyBorder="1"/>
    <xf numFmtId="0" fontId="2" fillId="0" borderId="6" xfId="0" applyFont="1" applyBorder="1"/>
    <xf numFmtId="0" fontId="2" fillId="0" borderId="8" xfId="0" applyFont="1" applyBorder="1" applyAlignment="1">
      <alignment horizontal="centerContinuous" vertical="center"/>
    </xf>
    <xf numFmtId="0" fontId="2" fillId="3" borderId="8" xfId="0" applyFont="1" applyFill="1" applyBorder="1"/>
    <xf numFmtId="0" fontId="2" fillId="4" borderId="8" xfId="0" applyFont="1" applyFill="1" applyBorder="1"/>
    <xf numFmtId="0" fontId="2" fillId="5" borderId="8" xfId="0" applyFont="1" applyFill="1" applyBorder="1"/>
    <xf numFmtId="0" fontId="2" fillId="6" borderId="8" xfId="0" applyFont="1" applyFill="1" applyBorder="1"/>
    <xf numFmtId="0" fontId="2" fillId="7" borderId="8" xfId="0" applyFont="1" applyFill="1" applyBorder="1"/>
    <xf numFmtId="0" fontId="2" fillId="8" borderId="8" xfId="0" applyFont="1" applyFill="1" applyBorder="1"/>
    <xf numFmtId="0" fontId="2" fillId="9" borderId="8" xfId="0" applyFont="1" applyFill="1" applyBorder="1"/>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xf>
    <xf numFmtId="0" fontId="2" fillId="0" borderId="8" xfId="0" quotePrefix="1" applyFont="1" applyFill="1" applyBorder="1" applyAlignment="1">
      <alignment horizontal="center" vertical="center"/>
    </xf>
    <xf numFmtId="14" fontId="2" fillId="0" borderId="8" xfId="0" applyNumberFormat="1" applyFont="1" applyFill="1" applyBorder="1" applyAlignment="1">
      <alignment horizontal="center" vertical="center"/>
    </xf>
    <xf numFmtId="165" fontId="2" fillId="0" borderId="8" xfId="1" applyNumberFormat="1" applyFont="1" applyFill="1" applyBorder="1" applyAlignment="1">
      <alignment horizontal="center" vertical="center"/>
    </xf>
    <xf numFmtId="165" fontId="2" fillId="0" borderId="12" xfId="1" applyNumberFormat="1" applyFont="1" applyFill="1" applyBorder="1" applyAlignment="1">
      <alignment horizontal="center" vertical="center" wrapText="1"/>
    </xf>
    <xf numFmtId="0" fontId="2" fillId="0" borderId="8" xfId="0" applyFont="1" applyFill="1" applyBorder="1"/>
    <xf numFmtId="165" fontId="2" fillId="0" borderId="8" xfId="1" applyNumberFormat="1" applyFont="1" applyFill="1" applyBorder="1"/>
    <xf numFmtId="165" fontId="2" fillId="0" borderId="9" xfId="0" applyNumberFormat="1" applyFont="1" applyFill="1" applyBorder="1"/>
    <xf numFmtId="0" fontId="2" fillId="0" borderId="9" xfId="0" applyFont="1" applyFill="1" applyBorder="1"/>
    <xf numFmtId="0" fontId="2" fillId="0" borderId="0" xfId="0" applyFont="1" applyFill="1"/>
    <xf numFmtId="14" fontId="2" fillId="0" borderId="12" xfId="0" quotePrefix="1" applyNumberFormat="1" applyFont="1" applyFill="1" applyBorder="1" applyAlignment="1">
      <alignment horizontal="center" vertical="center" wrapText="1"/>
    </xf>
    <xf numFmtId="14" fontId="2" fillId="0" borderId="8" xfId="0" quotePrefix="1" applyNumberFormat="1" applyFont="1" applyFill="1" applyBorder="1" applyAlignment="1">
      <alignment horizontal="center" vertical="center"/>
    </xf>
    <xf numFmtId="0" fontId="2" fillId="0" borderId="8" xfId="0" applyFont="1" applyFill="1" applyBorder="1" applyAlignment="1">
      <alignment horizontal="center" vertical="center" wrapText="1"/>
    </xf>
    <xf numFmtId="14" fontId="2" fillId="0" borderId="8" xfId="0" applyNumberFormat="1" applyFont="1" applyFill="1" applyBorder="1" applyAlignment="1">
      <alignment horizontal="center" vertical="center" wrapText="1"/>
    </xf>
    <xf numFmtId="14" fontId="2" fillId="0" borderId="8" xfId="0" quotePrefix="1" applyNumberFormat="1" applyFont="1" applyFill="1" applyBorder="1" applyAlignment="1">
      <alignment horizontal="center" vertical="center" wrapText="1"/>
    </xf>
    <xf numFmtId="0" fontId="2" fillId="0" borderId="13" xfId="0" applyFont="1" applyFill="1" applyBorder="1"/>
    <xf numFmtId="0" fontId="3" fillId="0" borderId="8" xfId="0" applyFont="1" applyFill="1" applyBorder="1" applyAlignment="1">
      <alignment horizontal="center" vertical="center"/>
    </xf>
    <xf numFmtId="167" fontId="2" fillId="0" borderId="8" xfId="1" applyNumberFormat="1" applyFont="1" applyFill="1" applyBorder="1" applyAlignment="1">
      <alignment horizontal="center" vertical="center"/>
    </xf>
    <xf numFmtId="0" fontId="4" fillId="0" borderId="8" xfId="0" applyFont="1" applyFill="1" applyBorder="1" applyAlignment="1">
      <alignment horizontal="center" vertical="center"/>
    </xf>
    <xf numFmtId="0" fontId="2" fillId="10" borderId="0" xfId="0" applyFont="1" applyFill="1"/>
    <xf numFmtId="0" fontId="5" fillId="0" borderId="8" xfId="0" applyFont="1" applyFill="1" applyBorder="1" applyAlignment="1">
      <alignment horizontal="center" vertical="center"/>
    </xf>
    <xf numFmtId="0" fontId="2" fillId="0" borderId="9" xfId="0" quotePrefix="1" applyFont="1" applyFill="1" applyBorder="1"/>
    <xf numFmtId="14" fontId="2" fillId="12" borderId="8" xfId="0" applyNumberFormat="1" applyFont="1" applyFill="1" applyBorder="1" applyAlignment="1">
      <alignment horizontal="center" vertical="center" wrapText="1"/>
    </xf>
    <xf numFmtId="0" fontId="2" fillId="0" borderId="8" xfId="0" applyFont="1" applyFill="1" applyBorder="1" applyAlignment="1">
      <alignment horizontal="left" vertical="center"/>
    </xf>
    <xf numFmtId="0" fontId="2" fillId="0" borderId="8" xfId="0" applyFont="1" applyBorder="1"/>
    <xf numFmtId="0" fontId="2" fillId="0" borderId="1" xfId="0" applyFont="1" applyBorder="1"/>
    <xf numFmtId="0" fontId="2" fillId="0" borderId="2" xfId="0" applyFont="1" applyBorder="1"/>
    <xf numFmtId="165" fontId="2" fillId="0" borderId="0" xfId="1" applyNumberFormat="1" applyFont="1"/>
    <xf numFmtId="0" fontId="2" fillId="0" borderId="5" xfId="0" applyFont="1" applyBorder="1"/>
    <xf numFmtId="0" fontId="2" fillId="0" borderId="13" xfId="0" applyFont="1" applyBorder="1"/>
    <xf numFmtId="166" fontId="2" fillId="0" borderId="0" xfId="1" applyNumberFormat="1" applyFont="1"/>
    <xf numFmtId="0" fontId="2" fillId="0" borderId="0" xfId="0" applyFont="1" applyAlignment="1">
      <alignment vertical="center"/>
    </xf>
    <xf numFmtId="166" fontId="2" fillId="0" borderId="0" xfId="0" applyNumberFormat="1" applyFont="1"/>
    <xf numFmtId="164" fontId="2" fillId="0" borderId="0" xfId="0" applyNumberFormat="1" applyFont="1"/>
    <xf numFmtId="165" fontId="2" fillId="0" borderId="0" xfId="0" applyNumberFormat="1" applyFont="1"/>
    <xf numFmtId="164" fontId="2" fillId="0" borderId="8" xfId="1" applyFont="1" applyFill="1" applyBorder="1"/>
    <xf numFmtId="0" fontId="2" fillId="11" borderId="9" xfId="0" quotePrefix="1" applyFont="1" applyFill="1" applyBorder="1"/>
    <xf numFmtId="0" fontId="2" fillId="13" borderId="0" xfId="0" applyFont="1" applyFill="1" applyBorder="1" applyAlignment="1">
      <alignment horizontal="centerContinuous"/>
    </xf>
    <xf numFmtId="0" fontId="2" fillId="13" borderId="7" xfId="0" applyFont="1" applyFill="1" applyBorder="1" applyAlignment="1">
      <alignment horizontal="center" vertical="center" wrapText="1"/>
    </xf>
    <xf numFmtId="0" fontId="2" fillId="13" borderId="12" xfId="0" applyFont="1" applyFill="1" applyBorder="1" applyAlignment="1">
      <alignment horizontal="center" vertical="center" wrapText="1"/>
    </xf>
    <xf numFmtId="165" fontId="2" fillId="13" borderId="12" xfId="1" applyNumberFormat="1" applyFont="1" applyFill="1" applyBorder="1" applyAlignment="1">
      <alignment horizontal="center" vertical="center" wrapText="1"/>
    </xf>
    <xf numFmtId="165" fontId="2" fillId="13" borderId="12" xfId="1" quotePrefix="1" applyNumberFormat="1" applyFont="1" applyFill="1" applyBorder="1" applyAlignment="1">
      <alignment horizontal="center" vertical="center" wrapText="1"/>
    </xf>
    <xf numFmtId="165" fontId="2" fillId="13" borderId="8" xfId="1" applyNumberFormat="1" applyFont="1" applyFill="1" applyBorder="1" applyAlignment="1">
      <alignment horizontal="center" vertical="center" wrapText="1"/>
    </xf>
    <xf numFmtId="165" fontId="2" fillId="13" borderId="0" xfId="1" applyNumberFormat="1" applyFont="1" applyFill="1" applyBorder="1"/>
    <xf numFmtId="0" fontId="2" fillId="13" borderId="0" xfId="0" applyFont="1" applyFill="1" applyBorder="1"/>
    <xf numFmtId="0" fontId="2" fillId="13" borderId="0" xfId="0" applyFont="1" applyFill="1"/>
    <xf numFmtId="14" fontId="2" fillId="13" borderId="12" xfId="1" applyNumberFormat="1" applyFont="1" applyFill="1" applyBorder="1" applyAlignment="1">
      <alignment horizontal="center" vertical="center" wrapText="1"/>
    </xf>
    <xf numFmtId="164" fontId="2" fillId="0" borderId="0" xfId="1" applyFont="1"/>
    <xf numFmtId="165" fontId="2" fillId="0" borderId="0" xfId="1" applyNumberFormat="1" applyFont="1" applyFill="1"/>
    <xf numFmtId="165" fontId="2" fillId="12" borderId="8" xfId="1" applyNumberFormat="1" applyFont="1" applyFill="1" applyBorder="1" applyAlignment="1">
      <alignment horizontal="center" vertical="center" wrapText="1"/>
    </xf>
    <xf numFmtId="165" fontId="2" fillId="12" borderId="3" xfId="1" applyNumberFormat="1" applyFont="1" applyFill="1" applyBorder="1"/>
    <xf numFmtId="165" fontId="2" fillId="12" borderId="4" xfId="1" applyNumberFormat="1" applyFont="1" applyFill="1" applyBorder="1"/>
    <xf numFmtId="0" fontId="2" fillId="12" borderId="4" xfId="0" applyFont="1" applyFill="1" applyBorder="1"/>
    <xf numFmtId="0" fontId="2" fillId="12" borderId="14" xfId="0" applyFont="1" applyFill="1" applyBorder="1"/>
    <xf numFmtId="0" fontId="2" fillId="12" borderId="0" xfId="0" applyFont="1" applyFill="1"/>
    <xf numFmtId="168" fontId="2" fillId="0" borderId="8" xfId="1" applyNumberFormat="1" applyFont="1" applyFill="1" applyBorder="1" applyAlignment="1">
      <alignment horizontal="center" vertical="center"/>
    </xf>
    <xf numFmtId="0" fontId="6" fillId="0" borderId="8" xfId="0" applyFont="1" applyBorder="1" applyAlignment="1">
      <alignment horizontal="justify"/>
    </xf>
    <xf numFmtId="0" fontId="2" fillId="0" borderId="6" xfId="0" applyFont="1" applyBorder="1" applyAlignment="1">
      <alignment horizontal="centerContinuous"/>
    </xf>
    <xf numFmtId="165" fontId="2" fillId="10" borderId="8" xfId="1" applyNumberFormat="1" applyFont="1" applyFill="1" applyBorder="1" applyAlignment="1">
      <alignment horizontal="center" vertical="center"/>
    </xf>
    <xf numFmtId="0" fontId="2" fillId="0" borderId="8" xfId="0" quotePrefix="1" applyFont="1" applyFill="1" applyBorder="1" applyAlignment="1">
      <alignment horizontal="center" vertical="center" wrapText="1"/>
    </xf>
    <xf numFmtId="0" fontId="2" fillId="0" borderId="8" xfId="0" quotePrefix="1" applyFont="1" applyFill="1" applyBorder="1"/>
    <xf numFmtId="0" fontId="2" fillId="11" borderId="8" xfId="0" quotePrefix="1" applyFont="1" applyFill="1" applyBorder="1" applyAlignment="1">
      <alignment horizontal="center" vertical="center"/>
    </xf>
    <xf numFmtId="14" fontId="2" fillId="11" borderId="8" xfId="0" applyNumberFormat="1" applyFont="1" applyFill="1" applyBorder="1" applyAlignment="1">
      <alignment horizontal="center" vertical="center"/>
    </xf>
    <xf numFmtId="165" fontId="2" fillId="11" borderId="8" xfId="1" applyNumberFormat="1" applyFont="1" applyFill="1" applyBorder="1" applyAlignment="1">
      <alignment horizontal="center" vertical="center"/>
    </xf>
    <xf numFmtId="0" fontId="2" fillId="11" borderId="8" xfId="0" applyFont="1" applyFill="1" applyBorder="1" applyAlignment="1">
      <alignment horizontal="left" vertical="center" wrapText="1"/>
    </xf>
    <xf numFmtId="0" fontId="2" fillId="11" borderId="8" xfId="0" applyFont="1" applyFill="1" applyBorder="1" applyAlignment="1">
      <alignment horizontal="center" vertical="center"/>
    </xf>
    <xf numFmtId="0" fontId="2" fillId="11" borderId="8" xfId="0" applyFont="1" applyFill="1" applyBorder="1"/>
    <xf numFmtId="0" fontId="2" fillId="11" borderId="0" xfId="0" applyFont="1" applyFill="1"/>
    <xf numFmtId="166" fontId="2" fillId="0" borderId="8" xfId="1" applyNumberFormat="1" applyFont="1" applyFill="1" applyBorder="1" applyAlignment="1">
      <alignment horizontal="center" vertical="center"/>
    </xf>
    <xf numFmtId="0" fontId="8" fillId="0" borderId="0" xfId="0" applyFont="1"/>
    <xf numFmtId="0" fontId="2" fillId="0" borderId="0" xfId="0" applyFont="1" applyFill="1" applyBorder="1"/>
    <xf numFmtId="0" fontId="2" fillId="10" borderId="8" xfId="0" applyFont="1" applyFill="1" applyBorder="1" applyAlignment="1">
      <alignment horizontal="left" vertical="center" wrapText="1"/>
    </xf>
    <xf numFmtId="0" fontId="2" fillId="10" borderId="8" xfId="0" applyFont="1" applyFill="1" applyBorder="1" applyAlignment="1">
      <alignment horizontal="center" vertical="center"/>
    </xf>
    <xf numFmtId="14" fontId="2" fillId="10" borderId="8" xfId="0" applyNumberFormat="1" applyFont="1" applyFill="1" applyBorder="1" applyAlignment="1">
      <alignment horizontal="center" vertical="center"/>
    </xf>
    <xf numFmtId="165" fontId="2" fillId="10" borderId="8" xfId="1" applyNumberFormat="1" applyFont="1" applyFill="1" applyBorder="1"/>
    <xf numFmtId="0" fontId="2" fillId="10" borderId="8" xfId="0" applyFont="1" applyFill="1" applyBorder="1"/>
    <xf numFmtId="0" fontId="2" fillId="0" borderId="12" xfId="0" applyFont="1" applyFill="1" applyBorder="1" applyAlignment="1">
      <alignment horizontal="left" vertical="center" wrapText="1"/>
    </xf>
    <xf numFmtId="14" fontId="2" fillId="0" borderId="12" xfId="0" applyNumberFormat="1" applyFont="1" applyFill="1" applyBorder="1" applyAlignment="1">
      <alignment horizontal="center" vertical="center" wrapText="1"/>
    </xf>
    <xf numFmtId="0" fontId="2" fillId="0" borderId="12" xfId="0" applyFont="1" applyFill="1" applyBorder="1" applyAlignment="1">
      <alignment horizontal="center" vertical="center" wrapText="1"/>
    </xf>
    <xf numFmtId="164" fontId="2" fillId="0" borderId="8" xfId="1" applyNumberFormat="1" applyFont="1" applyFill="1" applyBorder="1" applyAlignment="1">
      <alignment horizontal="right" vertical="center" wrapText="1"/>
    </xf>
    <xf numFmtId="0" fontId="2" fillId="14" borderId="8" xfId="0" quotePrefix="1" applyFont="1" applyFill="1" applyBorder="1" applyAlignment="1">
      <alignment horizontal="center" vertical="center"/>
    </xf>
    <xf numFmtId="14" fontId="2" fillId="14" borderId="8" xfId="0" applyNumberFormat="1" applyFont="1" applyFill="1" applyBorder="1" applyAlignment="1">
      <alignment horizontal="center" vertical="center"/>
    </xf>
    <xf numFmtId="165" fontId="2" fillId="14" borderId="8" xfId="1" applyNumberFormat="1" applyFont="1" applyFill="1" applyBorder="1" applyAlignment="1">
      <alignment horizontal="center" vertical="center"/>
    </xf>
    <xf numFmtId="0" fontId="2" fillId="14" borderId="0" xfId="0" applyFont="1" applyFill="1"/>
    <xf numFmtId="0" fontId="2" fillId="14" borderId="8" xfId="0" applyFont="1" applyFill="1" applyBorder="1" applyAlignment="1">
      <alignment horizontal="center" vertical="center"/>
    </xf>
    <xf numFmtId="165" fontId="2" fillId="14" borderId="8" xfId="1" applyNumberFormat="1" applyFont="1" applyFill="1" applyBorder="1"/>
    <xf numFmtId="0" fontId="2" fillId="14" borderId="8" xfId="0" applyFont="1" applyFill="1" applyBorder="1"/>
    <xf numFmtId="0" fontId="15" fillId="0" borderId="0" xfId="0" applyFont="1"/>
    <xf numFmtId="0" fontId="15" fillId="0" borderId="8" xfId="0" applyFont="1" applyFill="1" applyBorder="1" applyAlignment="1">
      <alignment horizontal="center" vertical="center" wrapText="1"/>
    </xf>
    <xf numFmtId="0" fontId="2" fillId="15" borderId="8" xfId="0" applyFont="1" applyFill="1" applyBorder="1" applyAlignment="1">
      <alignment horizontal="left" vertical="center" wrapText="1"/>
    </xf>
    <xf numFmtId="0" fontId="2" fillId="15" borderId="8" xfId="0" applyFont="1" applyFill="1" applyBorder="1" applyAlignment="1">
      <alignment horizontal="center" vertical="center"/>
    </xf>
    <xf numFmtId="0" fontId="2" fillId="15" borderId="8" xfId="0" quotePrefix="1" applyFont="1" applyFill="1" applyBorder="1" applyAlignment="1">
      <alignment horizontal="center" vertical="center"/>
    </xf>
    <xf numFmtId="14" fontId="2" fillId="15" borderId="8" xfId="0" applyNumberFormat="1" applyFont="1" applyFill="1" applyBorder="1" applyAlignment="1">
      <alignment horizontal="center" vertical="center"/>
    </xf>
    <xf numFmtId="165" fontId="2" fillId="15" borderId="8" xfId="1" applyNumberFormat="1" applyFont="1" applyFill="1" applyBorder="1" applyAlignment="1">
      <alignment horizontal="center" vertical="center"/>
    </xf>
    <xf numFmtId="165" fontId="2" fillId="15" borderId="8" xfId="1" applyNumberFormat="1" applyFont="1" applyFill="1" applyBorder="1"/>
    <xf numFmtId="0" fontId="2" fillId="15" borderId="8" xfId="0" applyFont="1" applyFill="1" applyBorder="1"/>
    <xf numFmtId="0" fontId="2" fillId="15" borderId="0" xfId="0" applyFont="1" applyFill="1"/>
    <xf numFmtId="0" fontId="15" fillId="0" borderId="8" xfId="0" applyFont="1" applyFill="1" applyBorder="1" applyAlignment="1">
      <alignment wrapText="1"/>
    </xf>
    <xf numFmtId="0" fontId="15" fillId="0" borderId="8" xfId="0" applyFont="1" applyFill="1" applyBorder="1" applyAlignment="1">
      <alignment horizontal="center" vertical="center" textRotation="90" wrapText="1"/>
    </xf>
    <xf numFmtId="165" fontId="2" fillId="0" borderId="0" xfId="1" applyNumberFormat="1" applyFont="1" applyFill="1" applyBorder="1"/>
    <xf numFmtId="165" fontId="2" fillId="0" borderId="0" xfId="1" applyNumberFormat="1" applyFont="1" applyBorder="1"/>
    <xf numFmtId="165" fontId="2" fillId="13" borderId="8" xfId="1" quotePrefix="1" applyNumberFormat="1" applyFont="1" applyFill="1" applyBorder="1" applyAlignment="1">
      <alignment horizontal="center" vertical="center" wrapText="1"/>
    </xf>
    <xf numFmtId="0" fontId="15" fillId="0" borderId="1" xfId="0" applyFont="1" applyBorder="1"/>
    <xf numFmtId="0" fontId="2" fillId="0" borderId="1" xfId="0" applyFont="1" applyBorder="1" applyAlignment="1">
      <alignment horizontal="centerContinuous"/>
    </xf>
    <xf numFmtId="0" fontId="2" fillId="0" borderId="2" xfId="0" applyFont="1" applyBorder="1" applyAlignment="1"/>
    <xf numFmtId="0" fontId="2" fillId="13" borderId="2" xfId="0" applyFont="1" applyFill="1" applyBorder="1" applyAlignment="1">
      <alignment horizontal="centerContinuous"/>
    </xf>
    <xf numFmtId="0" fontId="2" fillId="0" borderId="3" xfId="0" applyFont="1" applyBorder="1"/>
    <xf numFmtId="0" fontId="15" fillId="0" borderId="5" xfId="0" applyFont="1" applyBorder="1" applyAlignment="1">
      <alignment horizontal="centerContinuous"/>
    </xf>
    <xf numFmtId="0" fontId="2" fillId="0" borderId="4" xfId="0" applyFont="1" applyBorder="1" applyAlignment="1">
      <alignment horizontal="centerContinuous"/>
    </xf>
    <xf numFmtId="0" fontId="15" fillId="0" borderId="5" xfId="0" applyFont="1" applyBorder="1"/>
    <xf numFmtId="0" fontId="2" fillId="0" borderId="4" xfId="0" applyFont="1" applyBorder="1"/>
    <xf numFmtId="0" fontId="2" fillId="0" borderId="2" xfId="0" applyFont="1" applyFill="1" applyBorder="1" applyAlignment="1">
      <alignment horizontal="centerContinuous"/>
    </xf>
    <xf numFmtId="165" fontId="2" fillId="0" borderId="8" xfId="1" applyNumberFormat="1" applyFont="1" applyFill="1" applyBorder="1" applyAlignment="1">
      <alignment horizontal="center" vertical="center" wrapText="1"/>
    </xf>
    <xf numFmtId="0" fontId="15" fillId="0" borderId="8" xfId="0" applyFont="1" applyBorder="1" applyAlignment="1">
      <alignment horizontal="center" vertical="center" wrapText="1"/>
    </xf>
    <xf numFmtId="0" fontId="15" fillId="0" borderId="8" xfId="0" applyFont="1" applyBorder="1" applyAlignment="1">
      <alignment horizontal="centerContinuous" vertical="center"/>
    </xf>
    <xf numFmtId="0" fontId="15" fillId="13" borderId="8" xfId="0" applyFont="1" applyFill="1" applyBorder="1" applyAlignment="1">
      <alignment horizontal="center" vertical="center" wrapText="1"/>
    </xf>
    <xf numFmtId="0" fontId="15" fillId="0" borderId="8" xfId="0" applyFont="1" applyBorder="1" applyAlignment="1">
      <alignment horizontal="center" vertical="center"/>
    </xf>
    <xf numFmtId="0" fontId="15" fillId="0" borderId="8" xfId="0" applyFont="1" applyBorder="1"/>
    <xf numFmtId="0" fontId="15" fillId="0" borderId="8" xfId="0" applyFont="1" applyBorder="1" applyAlignment="1">
      <alignment wrapText="1"/>
    </xf>
    <xf numFmtId="0" fontId="15" fillId="0" borderId="8" xfId="0" applyFont="1" applyFill="1" applyBorder="1" applyAlignment="1">
      <alignment vertical="center" wrapText="1"/>
    </xf>
    <xf numFmtId="164" fontId="2" fillId="0" borderId="8" xfId="1" applyFont="1" applyFill="1" applyBorder="1" applyAlignment="1">
      <alignment wrapText="1"/>
    </xf>
    <xf numFmtId="165" fontId="2" fillId="0" borderId="8" xfId="1" applyNumberFormat="1" applyFont="1" applyFill="1" applyBorder="1" applyAlignment="1">
      <alignment wrapText="1"/>
    </xf>
    <xf numFmtId="0" fontId="6" fillId="0" borderId="0" xfId="0" applyFont="1" applyBorder="1" applyAlignment="1">
      <alignment horizontal="justify" wrapText="1"/>
    </xf>
    <xf numFmtId="165" fontId="2" fillId="0" borderId="8" xfId="1" applyNumberFormat="1" applyFont="1" applyFill="1" applyBorder="1" applyAlignment="1">
      <alignment vertical="center" wrapText="1"/>
    </xf>
    <xf numFmtId="0" fontId="6" fillId="0" borderId="8" xfId="0" applyFont="1" applyBorder="1" applyAlignment="1">
      <alignment horizontal="justify" wrapText="1"/>
    </xf>
    <xf numFmtId="0" fontId="15" fillId="0" borderId="9" xfId="0" applyFont="1" applyBorder="1" applyAlignment="1">
      <alignment wrapText="1"/>
    </xf>
    <xf numFmtId="0" fontId="2" fillId="0" borderId="10" xfId="0" applyFont="1" applyBorder="1" applyAlignment="1">
      <alignment wrapText="1"/>
    </xf>
    <xf numFmtId="165" fontId="2" fillId="0" borderId="10" xfId="1" applyNumberFormat="1" applyFont="1" applyFill="1" applyBorder="1" applyAlignment="1">
      <alignment wrapText="1"/>
    </xf>
    <xf numFmtId="165" fontId="2" fillId="13" borderId="10" xfId="1" applyNumberFormat="1" applyFont="1" applyFill="1" applyBorder="1" applyAlignment="1">
      <alignment wrapText="1"/>
    </xf>
    <xf numFmtId="165" fontId="9" fillId="0" borderId="11" xfId="1" applyNumberFormat="1" applyFont="1" applyBorder="1" applyAlignment="1">
      <alignment wrapText="1"/>
    </xf>
    <xf numFmtId="0" fontId="2" fillId="0" borderId="12" xfId="0" applyFont="1" applyFill="1" applyBorder="1" applyAlignment="1">
      <alignment horizontal="center" vertical="center" wrapText="1"/>
    </xf>
    <xf numFmtId="165" fontId="2" fillId="12" borderId="12" xfId="1" applyNumberFormat="1" applyFont="1" applyFill="1" applyBorder="1" applyAlignment="1">
      <alignment horizontal="center" vertical="center" wrapText="1"/>
    </xf>
    <xf numFmtId="0" fontId="2" fillId="0" borderId="12" xfId="0" applyFont="1" applyFill="1" applyBorder="1" applyAlignment="1">
      <alignment horizontal="left" vertical="center" wrapText="1"/>
    </xf>
    <xf numFmtId="165" fontId="2" fillId="0" borderId="12" xfId="1" applyNumberFormat="1"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9" xfId="0" quotePrefix="1" applyFont="1" applyFill="1" applyBorder="1" applyAlignment="1">
      <alignment horizontal="right" wrapText="1"/>
    </xf>
    <xf numFmtId="0" fontId="2" fillId="0" borderId="0" xfId="0" applyFont="1" applyAlignment="1">
      <alignment horizontal="right"/>
    </xf>
    <xf numFmtId="0" fontId="2" fillId="12" borderId="6" xfId="0" applyFont="1" applyFill="1" applyBorder="1" applyAlignment="1">
      <alignment horizontal="centerContinuous"/>
    </xf>
    <xf numFmtId="0" fontId="2" fillId="13" borderId="6" xfId="0" applyFont="1" applyFill="1" applyBorder="1" applyAlignment="1">
      <alignment horizontal="centerContinuous"/>
    </xf>
    <xf numFmtId="0" fontId="2" fillId="0" borderId="14" xfId="0" applyFont="1" applyBorder="1" applyAlignment="1">
      <alignment horizontal="right"/>
    </xf>
    <xf numFmtId="0" fontId="2" fillId="3" borderId="8" xfId="0" applyFont="1" applyFill="1" applyBorder="1" applyAlignment="1">
      <alignment wrapText="1"/>
    </xf>
    <xf numFmtId="0" fontId="2" fillId="4" borderId="8" xfId="0" applyFont="1" applyFill="1" applyBorder="1" applyAlignment="1">
      <alignment wrapText="1"/>
    </xf>
    <xf numFmtId="0" fontId="2" fillId="5" borderId="8" xfId="0" applyFont="1" applyFill="1" applyBorder="1" applyAlignment="1">
      <alignment wrapText="1"/>
    </xf>
    <xf numFmtId="0" fontId="2" fillId="8" borderId="8" xfId="0" applyFont="1" applyFill="1" applyBorder="1" applyAlignment="1">
      <alignment wrapText="1"/>
    </xf>
    <xf numFmtId="0" fontId="2" fillId="9" borderId="8" xfId="0" applyFont="1" applyFill="1" applyBorder="1" applyAlignment="1">
      <alignment wrapText="1"/>
    </xf>
    <xf numFmtId="0" fontId="2" fillId="0" borderId="8" xfId="0" quotePrefix="1" applyFont="1" applyFill="1" applyBorder="1" applyAlignment="1">
      <alignment horizontal="right" wrapText="1"/>
    </xf>
    <xf numFmtId="0" fontId="2" fillId="12" borderId="9" xfId="0" quotePrefix="1" applyFont="1" applyFill="1" applyBorder="1" applyAlignment="1">
      <alignment horizontal="right" wrapText="1"/>
    </xf>
    <xf numFmtId="165" fontId="2" fillId="0" borderId="9" xfId="0" applyNumberFormat="1" applyFont="1" applyFill="1" applyBorder="1" applyAlignment="1">
      <alignment horizontal="right" wrapText="1"/>
    </xf>
    <xf numFmtId="0" fontId="2" fillId="0" borderId="9" xfId="0" applyFont="1" applyFill="1" applyBorder="1" applyAlignment="1">
      <alignment horizontal="right" wrapText="1"/>
    </xf>
    <xf numFmtId="0" fontId="6" fillId="0" borderId="0" xfId="0" applyFont="1" applyAlignment="1">
      <alignment horizontal="justify" wrapText="1"/>
    </xf>
    <xf numFmtId="0" fontId="5" fillId="0" borderId="8" xfId="0" applyFont="1" applyFill="1" applyBorder="1" applyAlignment="1">
      <alignment horizontal="left" vertical="center" wrapText="1"/>
    </xf>
    <xf numFmtId="0" fontId="17" fillId="0" borderId="0" xfId="0" applyFont="1"/>
    <xf numFmtId="0" fontId="17" fillId="0" borderId="6" xfId="0" applyFont="1" applyBorder="1" applyAlignment="1">
      <alignment horizontal="left"/>
    </xf>
    <xf numFmtId="0" fontId="17" fillId="0" borderId="0" xfId="0" applyFont="1" applyBorder="1" applyAlignment="1">
      <alignment horizontal="centerContinuous"/>
    </xf>
    <xf numFmtId="0" fontId="17" fillId="0" borderId="0" xfId="0" applyFont="1" applyFill="1" applyBorder="1" applyAlignment="1">
      <alignment horizontal="centerContinuous"/>
    </xf>
    <xf numFmtId="0" fontId="17" fillId="0" borderId="5" xfId="0" applyFont="1" applyFill="1" applyBorder="1"/>
    <xf numFmtId="0" fontId="17" fillId="13" borderId="0" xfId="0" applyFont="1" applyFill="1" applyBorder="1" applyAlignment="1">
      <alignment horizontal="centerContinuous"/>
    </xf>
    <xf numFmtId="0" fontId="17" fillId="0" borderId="8" xfId="0" applyFont="1" applyFill="1" applyBorder="1" applyAlignment="1">
      <alignment wrapText="1"/>
    </xf>
    <xf numFmtId="0" fontId="17" fillId="0" borderId="9" xfId="0" quotePrefix="1" applyFont="1" applyFill="1" applyBorder="1" applyAlignment="1">
      <alignment horizontal="left"/>
    </xf>
    <xf numFmtId="0" fontId="17" fillId="0" borderId="12" xfId="0" applyFont="1" applyFill="1" applyBorder="1" applyAlignment="1">
      <alignment horizontal="left" wrapText="1"/>
    </xf>
    <xf numFmtId="0" fontId="17" fillId="0" borderId="12" xfId="0" applyFont="1" applyFill="1" applyBorder="1" applyAlignment="1">
      <alignment horizontal="left" vertical="center" wrapText="1"/>
    </xf>
    <xf numFmtId="165" fontId="17" fillId="0" borderId="12" xfId="1" applyNumberFormat="1" applyFont="1" applyFill="1" applyBorder="1" applyAlignment="1">
      <alignment horizontal="center" vertical="center" wrapText="1"/>
    </xf>
    <xf numFmtId="0" fontId="17" fillId="0" borderId="12" xfId="0" applyFont="1" applyFill="1" applyBorder="1" applyAlignment="1">
      <alignment horizontal="center" vertical="center" wrapText="1"/>
    </xf>
    <xf numFmtId="0" fontId="17" fillId="0" borderId="8" xfId="0" applyFont="1" applyFill="1" applyBorder="1" applyAlignment="1">
      <alignment horizontal="left" wrapText="1"/>
    </xf>
    <xf numFmtId="14" fontId="17" fillId="0" borderId="12" xfId="0" applyNumberFormat="1" applyFont="1" applyFill="1" applyBorder="1" applyAlignment="1">
      <alignment horizontal="center" vertical="center" wrapText="1"/>
    </xf>
    <xf numFmtId="165" fontId="17" fillId="13" borderId="12" xfId="1" quotePrefix="1" applyNumberFormat="1" applyFont="1" applyFill="1" applyBorder="1" applyAlignment="1">
      <alignment horizontal="center" vertical="center" wrapText="1"/>
    </xf>
    <xf numFmtId="165" fontId="17" fillId="13" borderId="12" xfId="1" applyNumberFormat="1" applyFont="1" applyFill="1" applyBorder="1" applyAlignment="1">
      <alignment horizontal="center" vertical="center" wrapText="1"/>
    </xf>
    <xf numFmtId="14" fontId="17" fillId="13" borderId="12" xfId="1" applyNumberFormat="1" applyFont="1" applyFill="1" applyBorder="1" applyAlignment="1">
      <alignment horizontal="center" vertical="center" wrapText="1"/>
    </xf>
    <xf numFmtId="14" fontId="17" fillId="0" borderId="12" xfId="1" applyNumberFormat="1" applyFont="1" applyFill="1" applyBorder="1" applyAlignment="1">
      <alignment horizontal="center" vertical="center" wrapText="1"/>
    </xf>
    <xf numFmtId="0" fontId="17" fillId="0" borderId="0" xfId="0" applyFont="1" applyFill="1"/>
    <xf numFmtId="165" fontId="17" fillId="0" borderId="0" xfId="0" applyNumberFormat="1" applyFont="1" applyFill="1"/>
    <xf numFmtId="0" fontId="17" fillId="0" borderId="8" xfId="0" applyFont="1" applyFill="1" applyBorder="1"/>
    <xf numFmtId="0" fontId="17" fillId="0" borderId="9" xfId="0" quotePrefix="1" applyFont="1" applyFill="1" applyBorder="1" applyAlignment="1">
      <alignment horizontal="left" wrapText="1"/>
    </xf>
    <xf numFmtId="0" fontId="17" fillId="12" borderId="9" xfId="0" quotePrefix="1" applyFont="1" applyFill="1" applyBorder="1" applyAlignment="1">
      <alignment horizontal="left"/>
    </xf>
    <xf numFmtId="0" fontId="17" fillId="0" borderId="8" xfId="0" applyFont="1" applyFill="1" applyBorder="1" applyAlignment="1">
      <alignment horizontal="left" vertical="center" wrapText="1"/>
    </xf>
    <xf numFmtId="165" fontId="17" fillId="0" borderId="8" xfId="1" applyNumberFormat="1" applyFont="1" applyFill="1" applyBorder="1" applyAlignment="1">
      <alignment horizontal="center" vertical="center" wrapText="1"/>
    </xf>
    <xf numFmtId="0" fontId="17" fillId="0" borderId="8" xfId="0" applyFont="1" applyFill="1" applyBorder="1" applyAlignment="1">
      <alignment horizontal="center" vertical="center" wrapText="1"/>
    </xf>
    <xf numFmtId="14" fontId="17" fillId="0" borderId="8" xfId="0" applyNumberFormat="1" applyFont="1" applyFill="1" applyBorder="1" applyAlignment="1">
      <alignment horizontal="center" vertical="center" wrapText="1"/>
    </xf>
    <xf numFmtId="165" fontId="17" fillId="13" borderId="8" xfId="1" applyNumberFormat="1" applyFont="1" applyFill="1" applyBorder="1" applyAlignment="1">
      <alignment horizontal="center" vertical="center" wrapText="1"/>
    </xf>
    <xf numFmtId="0" fontId="17" fillId="0" borderId="0" xfId="0" applyFont="1" applyAlignment="1">
      <alignment horizontal="left"/>
    </xf>
    <xf numFmtId="0" fontId="17" fillId="0" borderId="0" xfId="0" applyFont="1" applyAlignment="1"/>
    <xf numFmtId="166" fontId="17" fillId="0" borderId="0" xfId="1" applyNumberFormat="1" applyFont="1" applyAlignment="1"/>
    <xf numFmtId="0" fontId="17" fillId="13" borderId="0" xfId="0" applyFont="1" applyFill="1"/>
    <xf numFmtId="0" fontId="17" fillId="0" borderId="0" xfId="0" applyFont="1" applyAlignment="1">
      <alignment vertical="center"/>
    </xf>
    <xf numFmtId="164" fontId="17" fillId="0" borderId="0" xfId="1" applyFont="1"/>
    <xf numFmtId="164" fontId="17" fillId="0" borderId="0" xfId="1" applyFont="1" applyAlignment="1">
      <alignment horizontal="left"/>
    </xf>
    <xf numFmtId="166" fontId="17" fillId="0" borderId="0" xfId="0" applyNumberFormat="1" applyFont="1" applyAlignment="1"/>
    <xf numFmtId="166" fontId="17" fillId="0" borderId="0" xfId="1" applyNumberFormat="1" applyFont="1"/>
    <xf numFmtId="164" fontId="17" fillId="0" borderId="0" xfId="0" applyNumberFormat="1" applyFont="1"/>
    <xf numFmtId="166" fontId="17" fillId="0" borderId="0" xfId="0" applyNumberFormat="1" applyFont="1"/>
    <xf numFmtId="0" fontId="18" fillId="0" borderId="7" xfId="0" applyFont="1" applyFill="1" applyBorder="1" applyAlignment="1">
      <alignment horizontal="center" vertical="center" wrapText="1"/>
    </xf>
    <xf numFmtId="0" fontId="18" fillId="0" borderId="12" xfId="0" applyFont="1" applyFill="1" applyBorder="1" applyAlignment="1">
      <alignment horizontal="center" vertical="center" wrapText="1"/>
    </xf>
    <xf numFmtId="0" fontId="2" fillId="0" borderId="6" xfId="0" applyFont="1" applyFill="1" applyBorder="1"/>
    <xf numFmtId="168" fontId="2" fillId="0" borderId="8" xfId="1" applyNumberFormat="1" applyFont="1" applyFill="1" applyBorder="1" applyAlignment="1">
      <alignment horizontal="center" vertical="center" wrapText="1"/>
    </xf>
    <xf numFmtId="3" fontId="2" fillId="0" borderId="8" xfId="1" applyNumberFormat="1" applyFont="1" applyFill="1" applyBorder="1"/>
    <xf numFmtId="0" fontId="2" fillId="16" borderId="8" xfId="0" applyFont="1" applyFill="1" applyBorder="1" applyAlignment="1">
      <alignment horizontal="left" vertical="center" wrapText="1"/>
    </xf>
    <xf numFmtId="0" fontId="2" fillId="16" borderId="8" xfId="0" applyFont="1" applyFill="1" applyBorder="1" applyAlignment="1">
      <alignment horizontal="center" vertical="center"/>
    </xf>
    <xf numFmtId="0" fontId="2" fillId="16" borderId="8" xfId="0" quotePrefix="1" applyFont="1" applyFill="1" applyBorder="1" applyAlignment="1">
      <alignment horizontal="center" vertical="center"/>
    </xf>
    <xf numFmtId="14" fontId="2" fillId="16" borderId="8" xfId="0" applyNumberFormat="1" applyFont="1" applyFill="1" applyBorder="1" applyAlignment="1">
      <alignment horizontal="center" vertical="center"/>
    </xf>
    <xf numFmtId="165" fontId="2" fillId="16" borderId="8" xfId="1" applyNumberFormat="1" applyFont="1" applyFill="1" applyBorder="1" applyAlignment="1">
      <alignment horizontal="center" vertical="center"/>
    </xf>
    <xf numFmtId="165" fontId="2" fillId="16" borderId="8" xfId="1" applyNumberFormat="1" applyFont="1" applyFill="1" applyBorder="1"/>
    <xf numFmtId="0" fontId="2" fillId="16" borderId="8" xfId="0" applyFont="1" applyFill="1" applyBorder="1"/>
    <xf numFmtId="0" fontId="2" fillId="16" borderId="0" xfId="0" applyFont="1" applyFill="1"/>
    <xf numFmtId="168" fontId="2" fillId="0" borderId="0" xfId="1" applyNumberFormat="1" applyFont="1"/>
    <xf numFmtId="0" fontId="2" fillId="0" borderId="0" xfId="0" applyFont="1" applyFill="1" applyAlignment="1">
      <alignment wrapText="1"/>
    </xf>
    <xf numFmtId="0" fontId="0" fillId="0" borderId="0" xfId="0" applyFill="1" applyAlignment="1">
      <alignment wrapText="1"/>
    </xf>
    <xf numFmtId="0" fontId="2" fillId="0" borderId="12" xfId="0" applyFont="1" applyFill="1" applyBorder="1" applyAlignment="1">
      <alignment horizontal="left" vertical="top" wrapText="1"/>
    </xf>
    <xf numFmtId="0" fontId="2" fillId="0" borderId="8" xfId="0" applyFont="1" applyFill="1" applyBorder="1" applyAlignment="1">
      <alignment horizontal="left" vertical="top" wrapText="1"/>
    </xf>
    <xf numFmtId="0" fontId="2" fillId="0" borderId="12" xfId="0" applyFont="1" applyFill="1" applyBorder="1" applyAlignment="1">
      <alignment horizontal="center" vertical="top" wrapText="1"/>
    </xf>
    <xf numFmtId="0" fontId="2" fillId="0" borderId="8" xfId="0" applyFont="1" applyFill="1" applyBorder="1" applyAlignment="1">
      <alignment horizontal="center" vertical="top" wrapText="1"/>
    </xf>
    <xf numFmtId="0" fontId="0" fillId="0" borderId="0" xfId="0" applyFill="1" applyAlignment="1">
      <alignment vertical="top" wrapText="1"/>
    </xf>
    <xf numFmtId="0" fontId="2" fillId="0" borderId="7" xfId="0" applyFont="1" applyFill="1" applyBorder="1" applyAlignment="1">
      <alignment horizontal="left" vertical="top" wrapText="1"/>
    </xf>
    <xf numFmtId="0" fontId="4" fillId="11" borderId="8" xfId="0" applyFont="1" applyFill="1" applyBorder="1" applyAlignment="1">
      <alignment horizontal="center" vertical="center"/>
    </xf>
    <xf numFmtId="165" fontId="2" fillId="11" borderId="8" xfId="1" applyNumberFormat="1" applyFont="1" applyFill="1" applyBorder="1"/>
    <xf numFmtId="0" fontId="2" fillId="0" borderId="12" xfId="0" applyFont="1" applyFill="1" applyBorder="1" applyAlignment="1">
      <alignment horizontal="left" vertical="center" wrapText="1"/>
    </xf>
    <xf numFmtId="0" fontId="2" fillId="0" borderId="12" xfId="0" applyFont="1" applyFill="1" applyBorder="1" applyAlignment="1">
      <alignment horizontal="center" vertical="center" wrapText="1"/>
    </xf>
    <xf numFmtId="0" fontId="3" fillId="11" borderId="8" xfId="0" applyFont="1" applyFill="1" applyBorder="1" applyAlignment="1">
      <alignment horizontal="center" vertical="center"/>
    </xf>
    <xf numFmtId="0" fontId="6" fillId="0" borderId="16" xfId="0" applyFont="1" applyBorder="1" applyAlignment="1">
      <alignment horizontal="center" vertical="top" wrapText="1"/>
    </xf>
    <xf numFmtId="0" fontId="6" fillId="0" borderId="17" xfId="0" applyFont="1" applyBorder="1" applyAlignment="1">
      <alignment horizontal="center" vertical="top" wrapText="1"/>
    </xf>
    <xf numFmtId="0" fontId="21" fillId="0" borderId="0" xfId="0" applyFont="1"/>
    <xf numFmtId="0" fontId="6" fillId="0" borderId="18" xfId="0" applyFont="1" applyBorder="1" applyAlignment="1">
      <alignment horizontal="justify" vertical="top" wrapText="1"/>
    </xf>
    <xf numFmtId="0" fontId="6" fillId="0" borderId="19" xfId="0" applyFont="1" applyBorder="1" applyAlignment="1">
      <alignment horizontal="justify" vertical="top" wrapText="1"/>
    </xf>
    <xf numFmtId="0" fontId="6" fillId="0" borderId="18" xfId="0" applyFont="1" applyBorder="1" applyAlignment="1">
      <alignment vertical="top" wrapText="1"/>
    </xf>
    <xf numFmtId="0" fontId="4" fillId="15" borderId="8" xfId="0" applyFont="1" applyFill="1" applyBorder="1" applyAlignment="1">
      <alignment horizontal="center" vertical="center"/>
    </xf>
    <xf numFmtId="0" fontId="22" fillId="0" borderId="12" xfId="0" applyFont="1" applyFill="1" applyBorder="1" applyAlignment="1">
      <alignment horizontal="left" vertical="center" wrapText="1"/>
    </xf>
    <xf numFmtId="0" fontId="22" fillId="0" borderId="8" xfId="0" applyFont="1" applyFill="1" applyBorder="1" applyAlignment="1">
      <alignment horizontal="left" vertical="center" wrapText="1"/>
    </xf>
    <xf numFmtId="0" fontId="22" fillId="0" borderId="8" xfId="0" applyFont="1" applyFill="1" applyBorder="1" applyAlignment="1">
      <alignment horizontal="center" vertical="center"/>
    </xf>
    <xf numFmtId="0" fontId="22" fillId="0" borderId="8" xfId="0" applyFont="1" applyFill="1" applyBorder="1"/>
    <xf numFmtId="0" fontId="22" fillId="0" borderId="0" xfId="0" applyFont="1" applyFill="1"/>
    <xf numFmtId="0" fontId="22" fillId="0" borderId="9" xfId="0" applyFont="1" applyFill="1" applyBorder="1"/>
    <xf numFmtId="0" fontId="22" fillId="0" borderId="8" xfId="0" applyFont="1" applyFill="1" applyBorder="1" applyAlignment="1">
      <alignment horizontal="center" vertical="center" wrapText="1"/>
    </xf>
    <xf numFmtId="0" fontId="22" fillId="0" borderId="9" xfId="0" applyFont="1" applyFill="1" applyBorder="1" applyAlignment="1">
      <alignment wrapText="1"/>
    </xf>
    <xf numFmtId="0" fontId="22" fillId="0" borderId="0" xfId="0" applyFont="1" applyFill="1" applyBorder="1" applyAlignment="1"/>
    <xf numFmtId="0" fontId="22" fillId="0" borderId="0" xfId="0" applyFont="1" applyFill="1" applyBorder="1"/>
    <xf numFmtId="49" fontId="22" fillId="0" borderId="0" xfId="0" applyNumberFormat="1" applyFont="1" applyFill="1" applyBorder="1" applyAlignment="1">
      <alignment horizontal="right" vertical="center"/>
    </xf>
    <xf numFmtId="0" fontId="22" fillId="0" borderId="6" xfId="0" applyFont="1" applyFill="1" applyBorder="1"/>
    <xf numFmtId="0" fontId="22" fillId="0" borderId="7" xfId="0" applyFont="1" applyFill="1" applyBorder="1" applyAlignment="1">
      <alignment horizontal="left" vertical="center" wrapText="1"/>
    </xf>
    <xf numFmtId="0" fontId="22" fillId="0" borderId="7" xfId="0" applyFont="1" applyFill="1" applyBorder="1" applyAlignment="1">
      <alignment horizontal="center" vertical="center"/>
    </xf>
    <xf numFmtId="0" fontId="22" fillId="0" borderId="1" xfId="0" applyFont="1" applyFill="1" applyBorder="1"/>
    <xf numFmtId="0" fontId="22" fillId="0" borderId="12" xfId="0" applyFont="1" applyFill="1" applyBorder="1" applyAlignment="1">
      <alignment horizontal="center" vertical="center"/>
    </xf>
    <xf numFmtId="165" fontId="22" fillId="0" borderId="0" xfId="1" applyNumberFormat="1" applyFont="1" applyFill="1"/>
    <xf numFmtId="0" fontId="22" fillId="0" borderId="8" xfId="0" applyFont="1" applyFill="1" applyBorder="1" applyAlignment="1">
      <alignment horizontal="centerContinuous" vertical="center"/>
    </xf>
    <xf numFmtId="0" fontId="24" fillId="0" borderId="0" xfId="0" applyFont="1" applyFill="1" applyAlignment="1">
      <alignment horizontal="justify"/>
    </xf>
    <xf numFmtId="0" fontId="24" fillId="0" borderId="8" xfId="0" applyFont="1" applyFill="1" applyBorder="1" applyAlignment="1">
      <alignment horizontal="justify"/>
    </xf>
    <xf numFmtId="0" fontId="22" fillId="0" borderId="2" xfId="0" applyFont="1" applyFill="1" applyBorder="1"/>
    <xf numFmtId="166" fontId="22" fillId="0" borderId="0" xfId="1" applyNumberFormat="1" applyFont="1" applyFill="1"/>
    <xf numFmtId="0" fontId="22" fillId="0" borderId="0" xfId="0" applyFont="1" applyFill="1" applyAlignment="1">
      <alignment vertical="center"/>
    </xf>
    <xf numFmtId="166" fontId="22" fillId="0" borderId="0" xfId="0" applyNumberFormat="1" applyFont="1" applyFill="1"/>
    <xf numFmtId="0" fontId="25" fillId="0" borderId="5" xfId="0" applyFont="1" applyFill="1" applyBorder="1"/>
    <xf numFmtId="0" fontId="25" fillId="0" borderId="12" xfId="0" applyFont="1" applyFill="1" applyBorder="1" applyAlignment="1">
      <alignment horizontal="center" vertical="center" wrapText="1"/>
    </xf>
    <xf numFmtId="0" fontId="25" fillId="0" borderId="8" xfId="0" applyFont="1" applyFill="1" applyBorder="1" applyAlignment="1">
      <alignment horizontal="center" vertical="center" wrapText="1"/>
    </xf>
    <xf numFmtId="0" fontId="25" fillId="0" borderId="15" xfId="0" applyFont="1" applyFill="1" applyBorder="1" applyAlignment="1">
      <alignment horizontal="center" vertical="center" wrapText="1"/>
    </xf>
    <xf numFmtId="0" fontId="25" fillId="0" borderId="12" xfId="0" applyFont="1" applyFill="1" applyBorder="1" applyAlignment="1">
      <alignment horizontal="center" vertical="top" wrapText="1"/>
    </xf>
    <xf numFmtId="0" fontId="25" fillId="0" borderId="8" xfId="0" applyFont="1" applyFill="1" applyBorder="1" applyAlignment="1">
      <alignment horizontal="left" vertical="center" wrapText="1"/>
    </xf>
    <xf numFmtId="0" fontId="25" fillId="0" borderId="1" xfId="0" applyFont="1" applyFill="1" applyBorder="1"/>
    <xf numFmtId="0" fontId="25" fillId="0" borderId="0" xfId="0" applyFont="1" applyFill="1"/>
    <xf numFmtId="0" fontId="2" fillId="0" borderId="8" xfId="0" applyFont="1" applyBorder="1" applyAlignment="1">
      <alignment horizontal="center" vertical="center"/>
    </xf>
    <xf numFmtId="0" fontId="28" fillId="0" borderId="8" xfId="0" applyFont="1" applyBorder="1" applyAlignment="1">
      <alignment horizontal="center"/>
    </xf>
    <xf numFmtId="0" fontId="28" fillId="0" borderId="8" xfId="0" applyFont="1" applyFill="1" applyBorder="1" applyAlignment="1">
      <alignment horizontal="center"/>
    </xf>
    <xf numFmtId="0" fontId="28" fillId="11" borderId="8" xfId="0" applyFont="1" applyFill="1" applyBorder="1" applyAlignment="1">
      <alignment horizontal="center"/>
    </xf>
    <xf numFmtId="0" fontId="28" fillId="15" borderId="8" xfId="0" applyFont="1" applyFill="1" applyBorder="1" applyAlignment="1">
      <alignment horizontal="center"/>
    </xf>
    <xf numFmtId="0" fontId="28" fillId="14" borderId="8" xfId="0" applyFont="1" applyFill="1" applyBorder="1" applyAlignment="1">
      <alignment horizontal="center"/>
    </xf>
    <xf numFmtId="0" fontId="28" fillId="10" borderId="8" xfId="0" applyFont="1" applyFill="1" applyBorder="1" applyAlignment="1">
      <alignment horizontal="center"/>
    </xf>
    <xf numFmtId="0" fontId="28" fillId="16" borderId="8" xfId="0" applyFont="1" applyFill="1" applyBorder="1" applyAlignment="1">
      <alignment horizontal="center"/>
    </xf>
    <xf numFmtId="164" fontId="2" fillId="0" borderId="8" xfId="1" applyFont="1" applyFill="1" applyBorder="1" applyAlignment="1">
      <alignment horizontal="center" vertical="center"/>
    </xf>
    <xf numFmtId="0" fontId="2" fillId="13" borderId="8" xfId="0" applyFont="1" applyFill="1" applyBorder="1" applyAlignment="1">
      <alignment horizontal="center"/>
    </xf>
    <xf numFmtId="0" fontId="2" fillId="0" borderId="8" xfId="0" applyFont="1" applyBorder="1" applyAlignment="1">
      <alignment horizontal="centerContinuous"/>
    </xf>
    <xf numFmtId="0" fontId="2" fillId="0" borderId="8" xfId="0" applyFont="1" applyFill="1" applyBorder="1" applyAlignment="1">
      <alignment horizontal="centerContinuous"/>
    </xf>
    <xf numFmtId="0" fontId="2" fillId="0" borderId="8" xfId="0" applyFont="1" applyBorder="1" applyAlignment="1"/>
    <xf numFmtId="0" fontId="2" fillId="12" borderId="8" xfId="0" applyFont="1" applyFill="1" applyBorder="1" applyAlignment="1">
      <alignment horizontal="centerContinuous"/>
    </xf>
    <xf numFmtId="0" fontId="2" fillId="13" borderId="8" xfId="0" applyFont="1" applyFill="1" applyBorder="1" applyAlignment="1">
      <alignment horizontal="centerContinuous"/>
    </xf>
    <xf numFmtId="0" fontId="2" fillId="0" borderId="8" xfId="0" applyFont="1" applyBorder="1" applyAlignment="1">
      <alignment horizontal="left"/>
    </xf>
    <xf numFmtId="165" fontId="2" fillId="0" borderId="8" xfId="0" applyNumberFormat="1" applyFont="1" applyBorder="1" applyAlignment="1">
      <alignment horizontal="centerContinuous"/>
    </xf>
    <xf numFmtId="0" fontId="2" fillId="0" borderId="8" xfId="0" applyFont="1" applyBorder="1" applyAlignment="1">
      <alignment horizontal="left" vertical="center"/>
    </xf>
    <xf numFmtId="0" fontId="2" fillId="0" borderId="8" xfId="0" applyFont="1" applyFill="1" applyBorder="1" applyAlignment="1">
      <alignment horizontal="center" vertical="center" wrapText="1"/>
    </xf>
    <xf numFmtId="0" fontId="2" fillId="13" borderId="8" xfId="0" applyFont="1" applyFill="1" applyBorder="1" applyAlignment="1">
      <alignment horizontal="center" vertical="center" wrapText="1"/>
    </xf>
    <xf numFmtId="0" fontId="2" fillId="0" borderId="8" xfId="0" applyFont="1" applyBorder="1" applyAlignment="1">
      <alignment horizontal="center" vertical="center" wrapText="1"/>
    </xf>
    <xf numFmtId="14" fontId="2" fillId="12" borderId="8" xfId="0" quotePrefix="1" applyNumberFormat="1" applyFont="1" applyFill="1" applyBorder="1" applyAlignment="1">
      <alignment horizontal="center" vertical="center" wrapText="1"/>
    </xf>
    <xf numFmtId="14" fontId="2" fillId="13" borderId="8" xfId="1" applyNumberFormat="1" applyFont="1" applyFill="1" applyBorder="1" applyAlignment="1">
      <alignment horizontal="center" vertical="center" wrapText="1"/>
    </xf>
    <xf numFmtId="165" fontId="2" fillId="0" borderId="8" xfId="0" applyNumberFormat="1" applyFont="1" applyFill="1" applyBorder="1"/>
    <xf numFmtId="0" fontId="2" fillId="0" borderId="8" xfId="0" quotePrefix="1" applyFont="1" applyFill="1" applyBorder="1" applyAlignment="1">
      <alignment horizontal="right"/>
    </xf>
    <xf numFmtId="14" fontId="2" fillId="11" borderId="8" xfId="0" applyNumberFormat="1" applyFont="1" applyFill="1" applyBorder="1" applyAlignment="1">
      <alignment horizontal="center" vertical="center" wrapText="1"/>
    </xf>
    <xf numFmtId="14" fontId="2" fillId="0" borderId="8" xfId="0" quotePrefix="1" applyNumberFormat="1" applyFont="1" applyFill="1" applyBorder="1" applyAlignment="1">
      <alignment horizontal="right" vertical="center" wrapText="1"/>
    </xf>
    <xf numFmtId="14" fontId="2" fillId="10" borderId="8" xfId="0" applyNumberFormat="1" applyFont="1" applyFill="1" applyBorder="1" applyAlignment="1">
      <alignment horizontal="center" vertical="center" wrapText="1"/>
    </xf>
    <xf numFmtId="0" fontId="2" fillId="12" borderId="8" xfId="0" quotePrefix="1" applyFont="1" applyFill="1" applyBorder="1"/>
    <xf numFmtId="0" fontId="2" fillId="15" borderId="8" xfId="0" applyFont="1" applyFill="1" applyBorder="1" applyAlignment="1">
      <alignment horizontal="center" vertical="center" wrapText="1"/>
    </xf>
    <xf numFmtId="14" fontId="2" fillId="15" borderId="8" xfId="0" applyNumberFormat="1" applyFont="1" applyFill="1" applyBorder="1" applyAlignment="1">
      <alignment horizontal="center" vertical="center" wrapText="1"/>
    </xf>
    <xf numFmtId="14" fontId="2" fillId="15" borderId="8" xfId="0" quotePrefix="1" applyNumberFormat="1" applyFont="1" applyFill="1" applyBorder="1" applyAlignment="1">
      <alignment horizontal="center" vertical="center" wrapText="1"/>
    </xf>
    <xf numFmtId="165" fontId="2" fillId="15" borderId="8" xfId="1" applyNumberFormat="1" applyFont="1" applyFill="1" applyBorder="1" applyAlignment="1">
      <alignment horizontal="center" vertical="center" wrapText="1"/>
    </xf>
    <xf numFmtId="0" fontId="2" fillId="15" borderId="8" xfId="0" quotePrefix="1" applyFont="1" applyFill="1" applyBorder="1"/>
    <xf numFmtId="0" fontId="2" fillId="0" borderId="8" xfId="0" applyFont="1" applyFill="1" applyBorder="1" applyAlignment="1">
      <alignment horizontal="left" vertical="center" wrapText="1"/>
    </xf>
    <xf numFmtId="14" fontId="2" fillId="0" borderId="8" xfId="0" applyNumberFormat="1" applyFont="1" applyFill="1" applyBorder="1" applyAlignment="1">
      <alignment horizontal="center" vertical="center" wrapText="1"/>
    </xf>
    <xf numFmtId="14" fontId="2" fillId="0" borderId="8" xfId="0" quotePrefix="1" applyNumberFormat="1" applyFont="1" applyFill="1" applyBorder="1" applyAlignment="1">
      <alignment horizontal="center" vertical="center" wrapText="1"/>
    </xf>
    <xf numFmtId="0" fontId="0" fillId="0" borderId="8" xfId="0" applyBorder="1" applyAlignment="1">
      <alignment horizontal="center" vertical="center" wrapText="1"/>
    </xf>
    <xf numFmtId="0" fontId="2" fillId="0" borderId="8" xfId="0" applyFont="1" applyFill="1" applyBorder="1" applyAlignment="1">
      <alignment horizontal="center" vertical="center"/>
    </xf>
    <xf numFmtId="0" fontId="2" fillId="0" borderId="8" xfId="0" applyFont="1" applyFill="1" applyBorder="1" applyAlignment="1">
      <alignment wrapText="1"/>
    </xf>
    <xf numFmtId="14" fontId="2" fillId="14" borderId="8" xfId="0" quotePrefix="1" applyNumberFormat="1" applyFont="1" applyFill="1" applyBorder="1" applyAlignment="1">
      <alignment horizontal="center" vertical="center" wrapText="1"/>
    </xf>
    <xf numFmtId="165" fontId="2" fillId="14" borderId="8" xfId="1" applyNumberFormat="1" applyFont="1" applyFill="1" applyBorder="1" applyAlignment="1">
      <alignment horizontal="center" vertical="center" wrapText="1"/>
    </xf>
    <xf numFmtId="14" fontId="2" fillId="14" borderId="8" xfId="0" applyNumberFormat="1" applyFont="1" applyFill="1" applyBorder="1" applyAlignment="1">
      <alignment horizontal="left" vertical="center" wrapText="1"/>
    </xf>
    <xf numFmtId="0" fontId="2" fillId="14" borderId="8" xfId="0" applyFont="1" applyFill="1" applyBorder="1" applyAlignment="1">
      <alignment horizontal="left" vertical="center" wrapText="1"/>
    </xf>
    <xf numFmtId="14" fontId="2" fillId="14" borderId="8" xfId="0" applyNumberFormat="1" applyFont="1" applyFill="1" applyBorder="1" applyAlignment="1">
      <alignment horizontal="center" vertical="center" wrapText="1"/>
    </xf>
    <xf numFmtId="165" fontId="2" fillId="14" borderId="8" xfId="0" applyNumberFormat="1" applyFont="1" applyFill="1" applyBorder="1"/>
    <xf numFmtId="14" fontId="2" fillId="0" borderId="8" xfId="0" applyNumberFormat="1" applyFont="1" applyFill="1" applyBorder="1" applyAlignment="1">
      <alignment horizontal="center" vertical="center"/>
    </xf>
    <xf numFmtId="165" fontId="2" fillId="0" borderId="8" xfId="1" applyNumberFormat="1" applyFont="1" applyFill="1" applyBorder="1" applyAlignment="1">
      <alignment horizontal="center"/>
    </xf>
    <xf numFmtId="0" fontId="2" fillId="0" borderId="8" xfId="0" quotePrefix="1" applyFont="1" applyFill="1" applyBorder="1" applyAlignment="1">
      <alignment horizontal="center" vertical="center"/>
    </xf>
    <xf numFmtId="0" fontId="2" fillId="10" borderId="8" xfId="0" applyFont="1" applyFill="1" applyBorder="1" applyAlignment="1">
      <alignment horizontal="center" vertical="center" wrapText="1"/>
    </xf>
    <xf numFmtId="14" fontId="2" fillId="10" borderId="8" xfId="0" quotePrefix="1" applyNumberFormat="1" applyFont="1" applyFill="1" applyBorder="1" applyAlignment="1">
      <alignment horizontal="center" vertical="center" wrapText="1"/>
    </xf>
    <xf numFmtId="165" fontId="2" fillId="10" borderId="8" xfId="1" applyNumberFormat="1" applyFont="1" applyFill="1" applyBorder="1" applyAlignment="1">
      <alignment horizontal="center" vertical="center" wrapText="1"/>
    </xf>
    <xf numFmtId="0" fontId="2" fillId="10" borderId="8" xfId="0" quotePrefix="1" applyFont="1" applyFill="1" applyBorder="1"/>
    <xf numFmtId="0" fontId="2" fillId="16" borderId="8" xfId="0" applyFont="1" applyFill="1" applyBorder="1" applyAlignment="1">
      <alignment horizontal="center" vertical="center" wrapText="1"/>
    </xf>
    <xf numFmtId="14" fontId="2" fillId="16" borderId="8" xfId="0" applyNumberFormat="1" applyFont="1" applyFill="1" applyBorder="1" applyAlignment="1">
      <alignment horizontal="center" vertical="center" wrapText="1"/>
    </xf>
    <xf numFmtId="14" fontId="2" fillId="16" borderId="8" xfId="0" quotePrefix="1" applyNumberFormat="1" applyFont="1" applyFill="1" applyBorder="1" applyAlignment="1">
      <alignment horizontal="center" vertical="center" wrapText="1"/>
    </xf>
    <xf numFmtId="165" fontId="2" fillId="16" borderId="8" xfId="1" applyNumberFormat="1" applyFont="1" applyFill="1" applyBorder="1" applyAlignment="1">
      <alignment horizontal="center" vertical="center" wrapText="1"/>
    </xf>
    <xf numFmtId="165" fontId="2" fillId="16" borderId="8" xfId="0" applyNumberFormat="1" applyFont="1" applyFill="1" applyBorder="1"/>
    <xf numFmtId="0" fontId="2" fillId="16" borderId="8" xfId="0" quotePrefix="1" applyFont="1" applyFill="1" applyBorder="1"/>
    <xf numFmtId="168" fontId="2" fillId="0" borderId="8" xfId="1" quotePrefix="1" applyNumberFormat="1" applyFont="1" applyFill="1" applyBorder="1" applyAlignment="1">
      <alignment horizontal="center" vertical="center" wrapText="1"/>
    </xf>
    <xf numFmtId="168" fontId="0" fillId="0" borderId="8" xfId="1" applyNumberFormat="1" applyFont="1" applyBorder="1" applyAlignment="1">
      <alignment horizontal="center" vertical="center" wrapText="1"/>
    </xf>
    <xf numFmtId="14" fontId="2" fillId="0" borderId="8" xfId="0" applyNumberFormat="1" applyFont="1" applyFill="1" applyBorder="1" applyAlignment="1">
      <alignment horizontal="left" vertical="center" wrapText="1"/>
    </xf>
    <xf numFmtId="0" fontId="16" fillId="0" borderId="8" xfId="0" applyFont="1" applyBorder="1" applyAlignment="1">
      <alignment wrapText="1"/>
    </xf>
    <xf numFmtId="0" fontId="0" fillId="0" borderId="8" xfId="0" applyBorder="1" applyAlignment="1">
      <alignment wrapText="1"/>
    </xf>
    <xf numFmtId="165" fontId="2" fillId="15" borderId="8" xfId="0" applyNumberFormat="1" applyFont="1" applyFill="1" applyBorder="1"/>
    <xf numFmtId="0" fontId="2" fillId="11" borderId="8" xfId="0" applyFont="1" applyFill="1" applyBorder="1" applyAlignment="1">
      <alignment horizontal="center" vertical="center" wrapText="1"/>
    </xf>
    <xf numFmtId="165" fontId="2" fillId="11" borderId="8" xfId="1" applyNumberFormat="1" applyFont="1" applyFill="1" applyBorder="1" applyAlignment="1">
      <alignment horizontal="center" vertical="center" wrapText="1"/>
    </xf>
    <xf numFmtId="165" fontId="2" fillId="11" borderId="8" xfId="0" applyNumberFormat="1" applyFont="1" applyFill="1" applyBorder="1"/>
    <xf numFmtId="0" fontId="2" fillId="11" borderId="8" xfId="0" quotePrefix="1" applyFont="1" applyFill="1" applyBorder="1"/>
    <xf numFmtId="14" fontId="2" fillId="11" borderId="8" xfId="0" quotePrefix="1" applyNumberFormat="1" applyFont="1" applyFill="1" applyBorder="1" applyAlignment="1">
      <alignment horizontal="center" vertical="center" wrapText="1"/>
    </xf>
    <xf numFmtId="0" fontId="28" fillId="0" borderId="8" xfId="0" applyFont="1" applyBorder="1" applyAlignment="1">
      <alignment horizontal="center" vertical="center"/>
    </xf>
    <xf numFmtId="0" fontId="28" fillId="0" borderId="8" xfId="0" applyFont="1" applyFill="1" applyBorder="1" applyAlignment="1">
      <alignment horizontal="center" vertical="center"/>
    </xf>
    <xf numFmtId="0" fontId="28" fillId="10" borderId="8" xfId="0" applyFont="1" applyFill="1" applyBorder="1" applyAlignment="1">
      <alignment horizontal="center" vertical="center"/>
    </xf>
    <xf numFmtId="0" fontId="28" fillId="15" borderId="8" xfId="0" applyFont="1" applyFill="1" applyBorder="1" applyAlignment="1">
      <alignment horizontal="center" vertical="center"/>
    </xf>
    <xf numFmtId="0" fontId="28" fillId="14" borderId="8" xfId="0" applyFont="1" applyFill="1" applyBorder="1" applyAlignment="1">
      <alignment horizontal="center" vertical="center"/>
    </xf>
    <xf numFmtId="0" fontId="28" fillId="16" borderId="8" xfId="0" applyFont="1" applyFill="1" applyBorder="1" applyAlignment="1">
      <alignment horizontal="center" vertical="center"/>
    </xf>
    <xf numFmtId="0" fontId="28" fillId="11" borderId="8" xfId="0" applyFont="1" applyFill="1" applyBorder="1" applyAlignment="1">
      <alignment horizontal="center" vertical="center"/>
    </xf>
    <xf numFmtId="165" fontId="2" fillId="0" borderId="8" xfId="1" quotePrefix="1" applyNumberFormat="1" applyFont="1" applyFill="1" applyBorder="1"/>
    <xf numFmtId="14" fontId="2" fillId="0" borderId="8" xfId="0" applyNumberFormat="1" applyFont="1" applyFill="1" applyBorder="1" applyAlignment="1">
      <alignment horizontal="center" vertical="center" wrapText="1"/>
    </xf>
    <xf numFmtId="14" fontId="2" fillId="0" borderId="8" xfId="0" quotePrefix="1" applyNumberFormat="1" applyFont="1" applyFill="1" applyBorder="1" applyAlignment="1">
      <alignment horizontal="center" vertical="center" wrapText="1"/>
    </xf>
    <xf numFmtId="0" fontId="2" fillId="0" borderId="8" xfId="0" applyFont="1" applyFill="1" applyBorder="1" applyAlignment="1">
      <alignment wrapText="1"/>
    </xf>
    <xf numFmtId="14" fontId="2" fillId="0" borderId="8" xfId="0" applyNumberFormat="1" applyFont="1" applyFill="1" applyBorder="1" applyAlignment="1">
      <alignment horizontal="center" vertical="center" wrapText="1"/>
    </xf>
    <xf numFmtId="14" fontId="2" fillId="0" borderId="8" xfId="0" quotePrefix="1" applyNumberFormat="1" applyFont="1" applyFill="1" applyBorder="1" applyAlignment="1">
      <alignment horizontal="center" vertical="center" wrapText="1"/>
    </xf>
    <xf numFmtId="164" fontId="2" fillId="12" borderId="0" xfId="1" applyFont="1" applyFill="1"/>
    <xf numFmtId="14" fontId="2" fillId="0" borderId="8" xfId="0" applyNumberFormat="1" applyFont="1" applyFill="1" applyBorder="1" applyAlignment="1">
      <alignment horizontal="center" vertical="center" wrapText="1"/>
    </xf>
    <xf numFmtId="0" fontId="2" fillId="0" borderId="8" xfId="0" applyFont="1" applyFill="1" applyBorder="1" applyAlignment="1"/>
    <xf numFmtId="0" fontId="2" fillId="0" borderId="12" xfId="0" applyFont="1" applyFill="1" applyBorder="1"/>
    <xf numFmtId="166" fontId="2" fillId="0" borderId="8" xfId="1" quotePrefix="1" applyNumberFormat="1" applyFont="1" applyFill="1" applyBorder="1" applyAlignment="1">
      <alignment horizontal="center" vertical="center"/>
    </xf>
    <xf numFmtId="14" fontId="2" fillId="0" borderId="8" xfId="0" applyNumberFormat="1" applyFont="1" applyFill="1" applyBorder="1" applyAlignment="1">
      <alignment horizontal="center" vertical="center" wrapText="1"/>
    </xf>
    <xf numFmtId="165" fontId="2" fillId="0" borderId="15" xfId="0" applyNumberFormat="1" applyFont="1" applyFill="1" applyBorder="1" applyAlignment="1"/>
    <xf numFmtId="0" fontId="2" fillId="0" borderId="15" xfId="0" applyFont="1" applyFill="1" applyBorder="1" applyAlignment="1">
      <alignment vertical="center"/>
    </xf>
    <xf numFmtId="165" fontId="2" fillId="11" borderId="15" xfId="1" applyNumberFormat="1" applyFont="1" applyFill="1" applyBorder="1" applyAlignment="1"/>
    <xf numFmtId="165" fontId="2" fillId="0" borderId="13" xfId="0" quotePrefix="1" applyNumberFormat="1" applyFont="1" applyFill="1" applyBorder="1" applyAlignment="1"/>
    <xf numFmtId="14" fontId="2" fillId="0" borderId="8" xfId="0"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wrapText="1"/>
    </xf>
    <xf numFmtId="0" fontId="2" fillId="0" borderId="8" xfId="0" quotePrefix="1" applyFont="1" applyFill="1" applyBorder="1" applyAlignment="1">
      <alignment horizontal="center" vertical="center"/>
    </xf>
    <xf numFmtId="14" fontId="2" fillId="0" borderId="8" xfId="0"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wrapText="1"/>
    </xf>
    <xf numFmtId="14" fontId="2" fillId="0" borderId="8" xfId="0" quotePrefix="1" applyNumberFormat="1" applyFont="1" applyFill="1" applyBorder="1" applyAlignment="1">
      <alignment horizontal="center" vertical="center" wrapText="1"/>
    </xf>
    <xf numFmtId="0" fontId="2" fillId="18" borderId="8" xfId="0" quotePrefix="1" applyFont="1" applyFill="1" applyBorder="1" applyAlignment="1">
      <alignment horizontal="center" vertical="center"/>
    </xf>
    <xf numFmtId="14" fontId="2" fillId="18" borderId="8" xfId="0" applyNumberFormat="1" applyFont="1" applyFill="1" applyBorder="1" applyAlignment="1">
      <alignment horizontal="center" vertical="center"/>
    </xf>
    <xf numFmtId="165" fontId="2" fillId="18" borderId="8" xfId="1" applyNumberFormat="1" applyFont="1" applyFill="1" applyBorder="1" applyAlignment="1">
      <alignment horizontal="center" vertical="center"/>
    </xf>
    <xf numFmtId="14" fontId="2" fillId="18" borderId="12" xfId="0" quotePrefix="1" applyNumberFormat="1" applyFont="1" applyFill="1" applyBorder="1" applyAlignment="1">
      <alignment horizontal="center" vertical="center" wrapText="1"/>
    </xf>
    <xf numFmtId="165" fontId="2" fillId="18" borderId="12" xfId="1" applyNumberFormat="1" applyFont="1" applyFill="1" applyBorder="1" applyAlignment="1">
      <alignment horizontal="center" vertical="center" wrapText="1"/>
    </xf>
    <xf numFmtId="165" fontId="2" fillId="18" borderId="8" xfId="1" applyNumberFormat="1" applyFont="1" applyFill="1" applyBorder="1"/>
    <xf numFmtId="0" fontId="2" fillId="18" borderId="9" xfId="0" quotePrefix="1" applyFont="1" applyFill="1" applyBorder="1"/>
    <xf numFmtId="0" fontId="2" fillId="18" borderId="0" xfId="0" applyFont="1" applyFill="1"/>
    <xf numFmtId="0" fontId="28" fillId="18" borderId="8" xfId="0" applyFont="1" applyFill="1" applyBorder="1" applyAlignment="1">
      <alignment horizontal="center"/>
    </xf>
    <xf numFmtId="0" fontId="28" fillId="18" borderId="8" xfId="0" applyFont="1" applyFill="1" applyBorder="1" applyAlignment="1">
      <alignment horizontal="center" vertical="center"/>
    </xf>
    <xf numFmtId="165" fontId="2" fillId="0" borderId="8" xfId="1" quotePrefix="1" applyNumberFormat="1" applyFont="1" applyFill="1" applyBorder="1" applyAlignment="1">
      <alignment horizontal="center" vertical="center"/>
    </xf>
    <xf numFmtId="0" fontId="4" fillId="0" borderId="8" xfId="0" applyFont="1" applyFill="1" applyBorder="1" applyAlignment="1">
      <alignment horizontal="right"/>
    </xf>
    <xf numFmtId="168" fontId="2" fillId="11" borderId="0" xfId="1" applyNumberFormat="1" applyFont="1" applyFill="1"/>
    <xf numFmtId="164" fontId="30" fillId="0" borderId="0" xfId="1" applyFont="1"/>
    <xf numFmtId="14" fontId="2" fillId="0" borderId="8" xfId="0" applyNumberFormat="1" applyFont="1" applyFill="1" applyBorder="1" applyAlignment="1">
      <alignment horizontal="center" vertical="center" wrapText="1"/>
    </xf>
    <xf numFmtId="0" fontId="2" fillId="19" borderId="8" xfId="0" applyFont="1" applyFill="1" applyBorder="1" applyAlignment="1"/>
    <xf numFmtId="0" fontId="2" fillId="19" borderId="0" xfId="0" applyFont="1" applyFill="1"/>
    <xf numFmtId="0" fontId="28" fillId="19" borderId="8" xfId="0" applyFont="1" applyFill="1" applyBorder="1" applyAlignment="1">
      <alignment horizontal="center"/>
    </xf>
    <xf numFmtId="0" fontId="28" fillId="19" borderId="8" xfId="0" applyFont="1" applyFill="1" applyBorder="1" applyAlignment="1">
      <alignment horizontal="center" vertical="center"/>
    </xf>
    <xf numFmtId="0" fontId="2" fillId="0" borderId="8" xfId="0" applyFont="1" applyFill="1" applyBorder="1" applyAlignment="1">
      <alignment wrapText="1"/>
    </xf>
    <xf numFmtId="14" fontId="2" fillId="0" borderId="8" xfId="1"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wrapText="1"/>
    </xf>
    <xf numFmtId="0" fontId="2" fillId="0" borderId="9" xfId="0" applyFont="1" applyFill="1" applyBorder="1" applyAlignment="1">
      <alignment wrapText="1"/>
    </xf>
    <xf numFmtId="0" fontId="2" fillId="0" borderId="8" xfId="0" applyFont="1" applyFill="1" applyBorder="1" applyAlignment="1">
      <alignment horizontal="center" vertical="center" wrapText="1"/>
    </xf>
    <xf numFmtId="0" fontId="16" fillId="0" borderId="8" xfId="0" applyFont="1" applyBorder="1" applyAlignment="1">
      <alignment wrapText="1"/>
    </xf>
    <xf numFmtId="0" fontId="0" fillId="0" borderId="8" xfId="0" applyBorder="1" applyAlignment="1">
      <alignment wrapText="1"/>
    </xf>
    <xf numFmtId="0" fontId="0" fillId="0" borderId="8" xfId="0" applyBorder="1" applyAlignment="1">
      <alignment horizontal="center" vertical="center" wrapText="1"/>
    </xf>
    <xf numFmtId="168" fontId="2" fillId="0" borderId="8" xfId="1" applyNumberFormat="1" applyFont="1" applyFill="1" applyBorder="1" applyAlignment="1">
      <alignment horizontal="center" vertical="center" wrapText="1"/>
    </xf>
    <xf numFmtId="0" fontId="2" fillId="0" borderId="8" xfId="0" applyFont="1" applyFill="1" applyBorder="1" applyAlignment="1">
      <alignment horizontal="left" vertical="center" wrapText="1"/>
    </xf>
    <xf numFmtId="14" fontId="2" fillId="0" borderId="8" xfId="0" applyNumberFormat="1" applyFont="1" applyFill="1" applyBorder="1" applyAlignment="1">
      <alignment horizontal="center" vertical="center" wrapText="1"/>
    </xf>
    <xf numFmtId="14" fontId="2" fillId="0" borderId="8" xfId="0" applyNumberFormat="1" applyFont="1" applyFill="1" applyBorder="1" applyAlignment="1">
      <alignment horizontal="left" vertical="center" wrapText="1"/>
    </xf>
    <xf numFmtId="165" fontId="2" fillId="0" borderId="8" xfId="1" applyNumberFormat="1" applyFont="1" applyFill="1" applyBorder="1" applyAlignment="1">
      <alignment horizontal="center"/>
    </xf>
    <xf numFmtId="165" fontId="2" fillId="12" borderId="8" xfId="1" applyNumberFormat="1" applyFont="1" applyFill="1" applyBorder="1" applyAlignment="1">
      <alignment horizontal="center" vertical="center" wrapText="1"/>
    </xf>
    <xf numFmtId="14" fontId="2" fillId="14" borderId="8" xfId="0" applyNumberFormat="1" applyFont="1" applyFill="1" applyBorder="1" applyAlignment="1">
      <alignment horizontal="left" vertical="center" wrapText="1"/>
    </xf>
    <xf numFmtId="0" fontId="2" fillId="14" borderId="8" xfId="0" applyFont="1" applyFill="1" applyBorder="1" applyAlignment="1">
      <alignment horizontal="left" vertical="center" wrapText="1"/>
    </xf>
    <xf numFmtId="14" fontId="2" fillId="0" borderId="8" xfId="0"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xf>
    <xf numFmtId="14" fontId="2" fillId="0" borderId="8" xfId="0" applyNumberFormat="1" applyFont="1" applyFill="1" applyBorder="1" applyAlignment="1">
      <alignment horizontal="center" vertical="center" wrapText="1"/>
    </xf>
    <xf numFmtId="0" fontId="2" fillId="0" borderId="8" xfId="0" applyFont="1" applyFill="1" applyBorder="1" applyAlignment="1">
      <alignment wrapText="1"/>
    </xf>
    <xf numFmtId="14" fontId="2" fillId="0" borderId="8" xfId="0" applyNumberFormat="1" applyFont="1" applyFill="1" applyBorder="1" applyAlignment="1">
      <alignment horizontal="center" vertical="center"/>
    </xf>
    <xf numFmtId="14" fontId="2" fillId="0" borderId="8" xfId="0" applyNumberFormat="1" applyFont="1" applyFill="1" applyBorder="1" applyAlignment="1">
      <alignment horizontal="center" vertical="center" wrapText="1"/>
    </xf>
    <xf numFmtId="3" fontId="2" fillId="0" borderId="8" xfId="0" applyNumberFormat="1" applyFont="1" applyFill="1" applyBorder="1" applyAlignment="1">
      <alignment horizontal="right" vertical="center" wrapText="1"/>
    </xf>
    <xf numFmtId="0" fontId="2" fillId="0" borderId="8" xfId="0" applyFont="1" applyFill="1" applyBorder="1" applyAlignment="1">
      <alignment horizontal="left" vertical="center" wrapText="1"/>
    </xf>
    <xf numFmtId="14" fontId="2" fillId="0" borderId="8" xfId="0"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xf>
    <xf numFmtId="14" fontId="2" fillId="18" borderId="12" xfId="0" applyNumberFormat="1" applyFont="1" applyFill="1" applyBorder="1" applyAlignment="1">
      <alignment horizontal="center" vertical="center" wrapText="1"/>
    </xf>
    <xf numFmtId="165" fontId="2" fillId="18" borderId="12" xfId="1" applyNumberFormat="1" applyFont="1" applyFill="1" applyBorder="1" applyAlignment="1">
      <alignment horizontal="center" vertical="center" wrapText="1"/>
    </xf>
    <xf numFmtId="0" fontId="2" fillId="18" borderId="8" xfId="0" applyFont="1" applyFill="1" applyBorder="1" applyAlignment="1">
      <alignment horizontal="center" vertical="center"/>
    </xf>
    <xf numFmtId="0" fontId="2" fillId="18" borderId="9" xfId="0" applyFont="1" applyFill="1" applyBorder="1" applyAlignment="1">
      <alignment wrapText="1"/>
    </xf>
    <xf numFmtId="165" fontId="2" fillId="18" borderId="9" xfId="0" applyNumberFormat="1" applyFont="1" applyFill="1" applyBorder="1"/>
    <xf numFmtId="0" fontId="2" fillId="18" borderId="9" xfId="0" applyFont="1" applyFill="1" applyBorder="1"/>
    <xf numFmtId="0" fontId="2" fillId="18" borderId="8" xfId="0" applyFont="1" applyFill="1" applyBorder="1"/>
    <xf numFmtId="0" fontId="2" fillId="18" borderId="12" xfId="0" applyFont="1" applyFill="1" applyBorder="1" applyAlignment="1">
      <alignment horizontal="center" vertical="center" wrapText="1"/>
    </xf>
    <xf numFmtId="0" fontId="2" fillId="18" borderId="8" xfId="0" applyFont="1" applyFill="1" applyBorder="1" applyAlignment="1">
      <alignment horizontal="left" vertical="center" wrapText="1"/>
    </xf>
    <xf numFmtId="165" fontId="2" fillId="18" borderId="8" xfId="1" applyNumberFormat="1" applyFont="1" applyFill="1" applyBorder="1" applyAlignment="1">
      <alignment vertical="center" wrapText="1"/>
    </xf>
    <xf numFmtId="14" fontId="2" fillId="0" borderId="8" xfId="0" quotePrefix="1" applyNumberFormat="1" applyFont="1" applyFill="1" applyBorder="1" applyAlignment="1">
      <alignment horizontal="center" vertical="center" wrapText="1"/>
    </xf>
    <xf numFmtId="168" fontId="2" fillId="0" borderId="8" xfId="1"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wrapText="1"/>
    </xf>
    <xf numFmtId="14" fontId="2" fillId="0" borderId="8" xfId="0" quotePrefix="1" applyNumberFormat="1" applyFont="1" applyFill="1" applyBorder="1" applyAlignment="1">
      <alignment horizontal="center" vertical="center" wrapText="1"/>
    </xf>
    <xf numFmtId="0" fontId="2" fillId="0" borderId="8" xfId="0" applyFont="1" applyFill="1" applyBorder="1" applyAlignment="1">
      <alignment horizontal="center" vertical="center"/>
    </xf>
    <xf numFmtId="0" fontId="3" fillId="0" borderId="8" xfId="0" applyFont="1" applyFill="1" applyBorder="1" applyAlignment="1">
      <alignment vertical="center" wrapText="1"/>
    </xf>
    <xf numFmtId="0" fontId="33" fillId="0" borderId="8" xfId="0" applyFont="1" applyFill="1" applyBorder="1" applyAlignment="1">
      <alignment vertical="center" wrapText="1"/>
    </xf>
    <xf numFmtId="0" fontId="3" fillId="0" borderId="0" xfId="0" applyFont="1" applyFill="1"/>
    <xf numFmtId="0" fontId="3" fillId="0" borderId="8" xfId="0" applyFont="1" applyFill="1" applyBorder="1" applyAlignment="1">
      <alignment horizontal="centerContinuous" vertical="center"/>
    </xf>
    <xf numFmtId="0" fontId="3" fillId="0" borderId="8" xfId="0" quotePrefix="1" applyFont="1" applyFill="1" applyBorder="1" applyAlignment="1">
      <alignment horizontal="center" vertical="center" wrapText="1"/>
    </xf>
    <xf numFmtId="14" fontId="3" fillId="0" borderId="8" xfId="0" quotePrefix="1" applyNumberFormat="1" applyFont="1" applyFill="1" applyBorder="1" applyAlignment="1">
      <alignment horizontal="right" vertical="center" wrapText="1"/>
    </xf>
    <xf numFmtId="0" fontId="3" fillId="0" borderId="8" xfId="0" quotePrefix="1" applyFont="1" applyFill="1" applyBorder="1" applyAlignment="1">
      <alignment horizontal="center" vertical="center"/>
    </xf>
    <xf numFmtId="14" fontId="3" fillId="0" borderId="8" xfId="0" quotePrefix="1" applyNumberFormat="1" applyFont="1" applyFill="1" applyBorder="1" applyAlignment="1">
      <alignment horizontal="center" vertical="center" wrapText="1"/>
    </xf>
    <xf numFmtId="168" fontId="3" fillId="0" borderId="8" xfId="0" quotePrefix="1" applyNumberFormat="1" applyFont="1" applyFill="1" applyBorder="1" applyAlignment="1">
      <alignment horizontal="center" vertical="center" wrapText="1"/>
    </xf>
    <xf numFmtId="168" fontId="3" fillId="0" borderId="8" xfId="1" quotePrefix="1" applyNumberFormat="1" applyFont="1" applyFill="1" applyBorder="1" applyAlignment="1">
      <alignment horizontal="center" vertical="center" wrapText="1"/>
    </xf>
    <xf numFmtId="168" fontId="3" fillId="0" borderId="8" xfId="1" quotePrefix="1" applyNumberFormat="1" applyFont="1" applyFill="1" applyBorder="1" applyAlignment="1">
      <alignment horizontal="center" wrapText="1"/>
    </xf>
    <xf numFmtId="168" fontId="3" fillId="0" borderId="8" xfId="1" applyNumberFormat="1" applyFont="1" applyFill="1" applyBorder="1" applyAlignment="1"/>
    <xf numFmtId="168" fontId="3" fillId="0" borderId="8" xfId="1" applyNumberFormat="1" applyFont="1" applyFill="1" applyBorder="1" applyAlignment="1">
      <alignment horizontal="center" wrapText="1"/>
    </xf>
    <xf numFmtId="0" fontId="3" fillId="0" borderId="8" xfId="0" quotePrefix="1" applyFont="1" applyFill="1" applyBorder="1" applyAlignment="1">
      <alignment horizontal="justify"/>
    </xf>
    <xf numFmtId="165" fontId="3" fillId="0" borderId="8" xfId="0" quotePrefix="1" applyNumberFormat="1" applyFont="1" applyFill="1" applyBorder="1" applyAlignment="1">
      <alignment horizontal="center" vertical="center" wrapText="1"/>
    </xf>
    <xf numFmtId="164" fontId="3" fillId="0" borderId="8" xfId="1" quotePrefix="1" applyFont="1" applyFill="1" applyBorder="1" applyAlignment="1">
      <alignment horizontal="center" vertical="center" wrapText="1"/>
    </xf>
    <xf numFmtId="0" fontId="35" fillId="0" borderId="0" xfId="0" applyFont="1" applyFill="1"/>
    <xf numFmtId="164" fontId="3" fillId="0" borderId="0" xfId="1" applyFont="1" applyFill="1"/>
    <xf numFmtId="0" fontId="32" fillId="0" borderId="0" xfId="0" applyFont="1" applyFill="1"/>
    <xf numFmtId="0" fontId="3" fillId="0" borderId="0" xfId="0" applyFont="1" applyFill="1" applyAlignment="1">
      <alignment horizontal="left"/>
    </xf>
    <xf numFmtId="0" fontId="34" fillId="0" borderId="8" xfId="0" applyFont="1" applyFill="1" applyBorder="1" applyAlignment="1">
      <alignment horizontal="left" vertical="center"/>
    </xf>
    <xf numFmtId="0" fontId="3" fillId="0" borderId="8" xfId="0" applyFont="1" applyFill="1" applyBorder="1" applyAlignment="1">
      <alignment horizontal="center" vertical="center" wrapText="1"/>
    </xf>
    <xf numFmtId="165" fontId="3" fillId="0" borderId="8" xfId="1" applyNumberFormat="1" applyFont="1" applyFill="1" applyBorder="1" applyAlignment="1">
      <alignment horizontal="center" vertical="center" wrapText="1"/>
    </xf>
    <xf numFmtId="0" fontId="33" fillId="0" borderId="8" xfId="0" applyFont="1" applyFill="1" applyBorder="1" applyAlignment="1">
      <alignment horizontal="center" vertical="center" wrapText="1"/>
    </xf>
    <xf numFmtId="14" fontId="3" fillId="0" borderId="8" xfId="0" applyNumberFormat="1" applyFont="1" applyFill="1" applyBorder="1" applyAlignment="1">
      <alignment horizontal="center" vertical="center" wrapText="1"/>
    </xf>
    <xf numFmtId="168" fontId="33" fillId="0" borderId="8" xfId="1" applyNumberFormat="1" applyFont="1" applyFill="1" applyBorder="1" applyAlignment="1">
      <alignment horizontal="center" vertical="center" wrapText="1"/>
    </xf>
    <xf numFmtId="165" fontId="3" fillId="0" borderId="12" xfId="1" applyNumberFormat="1" applyFont="1" applyFill="1" applyBorder="1" applyAlignment="1">
      <alignment horizontal="center" vertical="center" wrapText="1"/>
    </xf>
    <xf numFmtId="0" fontId="35" fillId="0" borderId="8" xfId="0" applyFont="1" applyFill="1" applyBorder="1" applyAlignment="1">
      <alignment horizontal="center" vertical="center" wrapText="1"/>
    </xf>
    <xf numFmtId="0" fontId="36" fillId="0" borderId="8" xfId="0" applyFont="1" applyFill="1" applyBorder="1" applyAlignment="1">
      <alignment horizontal="center" vertical="center" wrapText="1"/>
    </xf>
    <xf numFmtId="0" fontId="3" fillId="0" borderId="8" xfId="0" applyFont="1" applyFill="1" applyBorder="1" applyAlignment="1">
      <alignment horizontal="left" vertical="center" wrapText="1"/>
    </xf>
    <xf numFmtId="0" fontId="33" fillId="0" borderId="8" xfId="0" applyFont="1" applyFill="1" applyBorder="1" applyAlignment="1">
      <alignment horizontal="left" vertical="center" wrapText="1"/>
    </xf>
    <xf numFmtId="0" fontId="3" fillId="0" borderId="8" xfId="0" applyFont="1" applyFill="1" applyBorder="1" applyAlignment="1">
      <alignment horizontal="center" vertical="center"/>
    </xf>
    <xf numFmtId="0" fontId="3" fillId="0" borderId="8" xfId="0" applyFont="1" applyFill="1" applyBorder="1" applyAlignment="1">
      <alignment horizontal="left" vertical="center"/>
    </xf>
    <xf numFmtId="0" fontId="3" fillId="0" borderId="8" xfId="0" applyFont="1" applyFill="1" applyBorder="1" applyAlignment="1">
      <alignment horizontal="left" vertical="center" wrapText="1"/>
    </xf>
    <xf numFmtId="0" fontId="3" fillId="0" borderId="8" xfId="0" applyFont="1" applyFill="1" applyBorder="1" applyAlignment="1">
      <alignment horizontal="left" vertical="center"/>
    </xf>
    <xf numFmtId="0" fontId="35" fillId="0" borderId="8" xfId="0" applyFont="1" applyFill="1" applyBorder="1" applyAlignment="1">
      <alignment horizontal="center" vertical="center" wrapText="1"/>
    </xf>
    <xf numFmtId="0" fontId="3" fillId="0" borderId="8" xfId="0" applyFont="1" applyFill="1" applyBorder="1" applyAlignment="1">
      <alignment horizontal="center" vertical="center"/>
    </xf>
    <xf numFmtId="14" fontId="3" fillId="0" borderId="8" xfId="0" applyNumberFormat="1" applyFont="1" applyFill="1" applyBorder="1" applyAlignment="1">
      <alignment horizontal="center" vertical="center" wrapText="1"/>
    </xf>
    <xf numFmtId="165" fontId="3" fillId="0" borderId="8" xfId="1" applyNumberFormat="1" applyFont="1" applyFill="1" applyBorder="1" applyAlignment="1">
      <alignment horizontal="center" vertical="center" wrapText="1"/>
    </xf>
    <xf numFmtId="0" fontId="0" fillId="0" borderId="12" xfId="0" applyBorder="1" applyAlignment="1">
      <alignment horizontal="center" vertical="center"/>
    </xf>
    <xf numFmtId="0" fontId="3" fillId="0" borderId="8" xfId="0" applyFont="1" applyFill="1" applyBorder="1" applyAlignment="1">
      <alignment horizontal="center" vertical="center" wrapText="1"/>
    </xf>
    <xf numFmtId="165" fontId="3" fillId="0" borderId="8" xfId="1" applyNumberFormat="1" applyFont="1" applyFill="1" applyBorder="1" applyAlignment="1">
      <alignment horizontal="center" vertical="center" wrapText="1"/>
    </xf>
    <xf numFmtId="0" fontId="35" fillId="0" borderId="8" xfId="0" applyFont="1" applyFill="1" applyBorder="1" applyAlignment="1">
      <alignment horizontal="center" vertical="center" wrapText="1"/>
    </xf>
    <xf numFmtId="0" fontId="3" fillId="0" borderId="8" xfId="0" applyFont="1" applyFill="1" applyBorder="1" applyAlignment="1">
      <alignment horizontal="center" vertical="center"/>
    </xf>
    <xf numFmtId="0" fontId="36" fillId="0" borderId="8" xfId="0" applyFont="1" applyFill="1" applyBorder="1" applyAlignment="1">
      <alignment horizontal="center" vertical="center" wrapText="1"/>
    </xf>
    <xf numFmtId="0" fontId="3" fillId="0" borderId="8" xfId="0" applyFont="1" applyFill="1" applyBorder="1" applyAlignment="1">
      <alignment horizontal="left" vertical="center" wrapText="1"/>
    </xf>
    <xf numFmtId="14" fontId="3" fillId="0" borderId="8" xfId="0" applyNumberFormat="1" applyFont="1" applyFill="1" applyBorder="1" applyAlignment="1">
      <alignment horizontal="center" vertical="center" wrapText="1"/>
    </xf>
    <xf numFmtId="165" fontId="3" fillId="0" borderId="7" xfId="1" applyNumberFormat="1" applyFont="1" applyFill="1" applyBorder="1" applyAlignment="1">
      <alignment horizontal="center" vertical="center" wrapText="1"/>
    </xf>
    <xf numFmtId="165" fontId="3" fillId="0" borderId="12" xfId="1" applyNumberFormat="1" applyFont="1" applyFill="1" applyBorder="1" applyAlignment="1">
      <alignment horizontal="center" vertical="center" wrapText="1"/>
    </xf>
    <xf numFmtId="0" fontId="33" fillId="0" borderId="8" xfId="0" applyFont="1" applyFill="1" applyBorder="1" applyAlignment="1">
      <alignment horizontal="left" vertical="center" wrapText="1"/>
    </xf>
    <xf numFmtId="0" fontId="3" fillId="0" borderId="8" xfId="0" applyFont="1" applyFill="1" applyBorder="1" applyAlignment="1">
      <alignment horizontal="left" vertical="center"/>
    </xf>
    <xf numFmtId="0" fontId="3" fillId="0" borderId="7" xfId="0" applyFont="1" applyFill="1" applyBorder="1" applyAlignment="1">
      <alignment horizontal="left" vertical="center" wrapText="1"/>
    </xf>
    <xf numFmtId="14" fontId="3" fillId="0" borderId="8" xfId="0" applyNumberFormat="1" applyFont="1" applyFill="1" applyBorder="1" applyAlignment="1">
      <alignment horizontal="left" vertical="center" wrapText="1"/>
    </xf>
    <xf numFmtId="164" fontId="7" fillId="0" borderId="0" xfId="1" applyFont="1" applyFill="1"/>
    <xf numFmtId="168" fontId="3" fillId="0" borderId="0" xfId="1" applyNumberFormat="1" applyFont="1" applyFill="1"/>
    <xf numFmtId="0" fontId="3" fillId="0" borderId="8" xfId="0" applyFont="1" applyFill="1" applyBorder="1" applyAlignment="1">
      <alignment horizontal="left" vertical="center" wrapText="1"/>
    </xf>
    <xf numFmtId="0" fontId="35" fillId="0" borderId="8" xfId="0" applyFont="1" applyFill="1" applyBorder="1"/>
    <xf numFmtId="0" fontId="3" fillId="0" borderId="8" xfId="0" applyFont="1" applyFill="1" applyBorder="1"/>
    <xf numFmtId="0" fontId="3" fillId="0" borderId="8" xfId="0" applyFont="1" applyFill="1" applyBorder="1" applyAlignment="1">
      <alignment horizontal="left"/>
    </xf>
    <xf numFmtId="164" fontId="3" fillId="0" borderId="8" xfId="1" applyFont="1" applyFill="1" applyBorder="1"/>
    <xf numFmtId="0" fontId="3" fillId="0" borderId="8" xfId="0" applyFont="1" applyFill="1" applyBorder="1" applyAlignment="1">
      <alignment horizontal="center"/>
    </xf>
    <xf numFmtId="164" fontId="3" fillId="0" borderId="8" xfId="1" quotePrefix="1" applyFont="1" applyFill="1" applyBorder="1"/>
    <xf numFmtId="0" fontId="3" fillId="0" borderId="8" xfId="0" quotePrefix="1" applyFont="1" applyFill="1" applyBorder="1" applyAlignment="1">
      <alignment horizontal="center"/>
    </xf>
    <xf numFmtId="165" fontId="3" fillId="0" borderId="8" xfId="1" applyNumberFormat="1" applyFont="1" applyFill="1" applyBorder="1" applyAlignment="1">
      <alignment horizontal="center" vertical="center" wrapText="1"/>
    </xf>
    <xf numFmtId="14" fontId="2" fillId="0" borderId="8" xfId="0" quotePrefix="1" applyNumberFormat="1" applyFont="1" applyFill="1" applyBorder="1" applyAlignment="1">
      <alignment vertical="center" wrapText="1"/>
    </xf>
    <xf numFmtId="168" fontId="2" fillId="0" borderId="8" xfId="1" quotePrefix="1" applyNumberFormat="1" applyFont="1" applyFill="1" applyBorder="1" applyAlignment="1">
      <alignment vertical="center" wrapText="1"/>
    </xf>
    <xf numFmtId="14" fontId="2" fillId="0" borderId="8" xfId="0" applyNumberFormat="1" applyFont="1" applyFill="1" applyBorder="1" applyAlignment="1">
      <alignment vertical="center" wrapText="1"/>
    </xf>
    <xf numFmtId="168" fontId="2" fillId="0" borderId="8" xfId="0" applyNumberFormat="1" applyFont="1" applyFill="1" applyBorder="1" applyAlignment="1">
      <alignment vertical="center" wrapText="1"/>
    </xf>
    <xf numFmtId="0" fontId="2" fillId="0" borderId="8" xfId="0" applyFont="1" applyFill="1" applyBorder="1" applyAlignment="1">
      <alignment horizontal="center" vertical="center" wrapText="1"/>
    </xf>
    <xf numFmtId="165" fontId="2" fillId="0" borderId="7" xfId="1" applyNumberFormat="1" applyFont="1" applyFill="1" applyBorder="1" applyAlignment="1"/>
    <xf numFmtId="165" fontId="2" fillId="0" borderId="12" xfId="1" applyNumberFormat="1" applyFont="1" applyFill="1" applyBorder="1" applyAlignment="1"/>
    <xf numFmtId="0" fontId="2" fillId="0" borderId="7" xfId="0" applyFont="1" applyFill="1" applyBorder="1" applyAlignment="1">
      <alignment horizontal="center" vertical="center" wrapText="1"/>
    </xf>
    <xf numFmtId="0" fontId="0" fillId="0" borderId="12" xfId="0" applyBorder="1" applyAlignment="1">
      <alignment horizontal="center" vertical="center" wrapText="1"/>
    </xf>
    <xf numFmtId="0" fontId="16" fillId="0" borderId="8" xfId="0" applyFont="1" applyBorder="1" applyAlignment="1">
      <alignment wrapText="1"/>
    </xf>
    <xf numFmtId="0" fontId="0" fillId="0" borderId="8" xfId="0" applyBorder="1" applyAlignment="1">
      <alignment wrapText="1"/>
    </xf>
    <xf numFmtId="14" fontId="2" fillId="0" borderId="12" xfId="0" applyNumberFormat="1" applyFont="1" applyFill="1" applyBorder="1" applyAlignment="1">
      <alignment horizontal="center" vertical="center" wrapText="1"/>
    </xf>
    <xf numFmtId="165" fontId="2" fillId="12" borderId="12" xfId="1" applyNumberFormat="1"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left" vertical="center" wrapText="1"/>
    </xf>
    <xf numFmtId="0" fontId="0" fillId="0" borderId="15" xfId="0" applyBorder="1" applyAlignment="1">
      <alignment horizontal="left" vertical="center" wrapText="1"/>
    </xf>
    <xf numFmtId="0" fontId="0" fillId="0" borderId="12" xfId="0" applyBorder="1" applyAlignment="1">
      <alignment horizontal="left" vertical="center" wrapText="1"/>
    </xf>
    <xf numFmtId="0" fontId="0" fillId="0" borderId="15" xfId="0" applyBorder="1" applyAlignment="1">
      <alignment horizontal="center" vertical="center" wrapText="1"/>
    </xf>
    <xf numFmtId="0" fontId="2" fillId="0" borderId="7" xfId="0" applyFont="1" applyFill="1" applyBorder="1" applyAlignment="1"/>
    <xf numFmtId="0" fontId="2" fillId="0" borderId="15" xfId="0" applyFont="1" applyFill="1" applyBorder="1" applyAlignment="1"/>
    <xf numFmtId="0" fontId="2" fillId="0" borderId="12" xfId="0" applyFont="1" applyFill="1" applyBorder="1" applyAlignment="1"/>
    <xf numFmtId="168" fontId="2" fillId="0" borderId="7" xfId="1" applyNumberFormat="1" applyFont="1" applyFill="1" applyBorder="1" applyAlignment="1"/>
    <xf numFmtId="168" fontId="2" fillId="0" borderId="15" xfId="1" applyNumberFormat="1" applyFont="1" applyFill="1" applyBorder="1" applyAlignment="1"/>
    <xf numFmtId="168" fontId="2" fillId="0" borderId="12" xfId="1" applyNumberFormat="1" applyFont="1" applyFill="1" applyBorder="1" applyAlignment="1"/>
    <xf numFmtId="0" fontId="2" fillId="0" borderId="8" xfId="0" applyFont="1" applyFill="1" applyBorder="1" applyAlignment="1">
      <alignment horizontal="center" vertical="center"/>
    </xf>
    <xf numFmtId="14" fontId="2" fillId="0" borderId="8" xfId="0" applyNumberFormat="1" applyFont="1" applyFill="1" applyBorder="1" applyAlignment="1">
      <alignment horizontal="left" vertical="center" wrapText="1"/>
    </xf>
    <xf numFmtId="0" fontId="0" fillId="0" borderId="8" xfId="0" applyBorder="1" applyAlignment="1">
      <alignment horizontal="center" vertical="center" wrapText="1"/>
    </xf>
    <xf numFmtId="0" fontId="0" fillId="0" borderId="8" xfId="0" applyBorder="1" applyAlignment="1">
      <alignment vertical="center" wrapText="1"/>
    </xf>
    <xf numFmtId="0" fontId="2" fillId="0" borderId="8" xfId="0" applyFont="1" applyFill="1" applyBorder="1" applyAlignment="1">
      <alignment horizontal="left" vertical="center" wrapText="1"/>
    </xf>
    <xf numFmtId="168" fontId="2" fillId="0" borderId="8" xfId="1" applyNumberFormat="1" applyFont="1" applyFill="1" applyBorder="1" applyAlignment="1">
      <alignment horizontal="center" vertical="center" wrapText="1"/>
    </xf>
    <xf numFmtId="165" fontId="2" fillId="12" borderId="8" xfId="1"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xf>
    <xf numFmtId="14" fontId="2" fillId="0" borderId="8" xfId="0" quotePrefix="1" applyNumberFormat="1" applyFont="1" applyFill="1" applyBorder="1" applyAlignment="1">
      <alignment horizontal="center" vertical="center" wrapText="1"/>
    </xf>
    <xf numFmtId="0" fontId="2" fillId="0" borderId="8" xfId="0" applyFont="1" applyFill="1" applyBorder="1" applyAlignment="1">
      <alignment vertical="center" wrapText="1"/>
    </xf>
    <xf numFmtId="0" fontId="2" fillId="0" borderId="8" xfId="0" applyFont="1" applyFill="1" applyBorder="1" applyAlignment="1">
      <alignment wrapText="1"/>
    </xf>
    <xf numFmtId="0" fontId="2" fillId="0" borderId="8" xfId="0" applyFont="1" applyBorder="1" applyAlignment="1">
      <alignment horizontal="center" vertical="center"/>
    </xf>
    <xf numFmtId="0" fontId="2" fillId="0" borderId="8" xfId="0" applyFont="1" applyBorder="1" applyAlignment="1">
      <alignment horizontal="center" vertical="center" wrapText="1"/>
    </xf>
    <xf numFmtId="168" fontId="0" fillId="0" borderId="8" xfId="1" applyNumberFormat="1" applyFont="1" applyBorder="1" applyAlignment="1">
      <alignment vertical="center" wrapText="1"/>
    </xf>
    <xf numFmtId="165" fontId="2" fillId="18" borderId="12" xfId="1" applyNumberFormat="1" applyFont="1" applyFill="1" applyBorder="1" applyAlignment="1">
      <alignment horizontal="center" vertical="center"/>
    </xf>
    <xf numFmtId="165" fontId="2" fillId="0" borderId="15" xfId="1" applyNumberFormat="1" applyFont="1" applyFill="1" applyBorder="1" applyAlignment="1"/>
    <xf numFmtId="165" fontId="2" fillId="0" borderId="7" xfId="1" applyNumberFormat="1" applyFont="1" applyFill="1" applyBorder="1" applyAlignment="1">
      <alignment vertical="center"/>
    </xf>
    <xf numFmtId="165" fontId="2" fillId="0" borderId="15" xfId="1" applyNumberFormat="1" applyFont="1" applyFill="1" applyBorder="1" applyAlignment="1">
      <alignment vertical="center"/>
    </xf>
    <xf numFmtId="165" fontId="2" fillId="0" borderId="12" xfId="1" applyNumberFormat="1" applyFont="1" applyFill="1" applyBorder="1" applyAlignment="1">
      <alignment vertical="center"/>
    </xf>
    <xf numFmtId="0" fontId="2" fillId="0" borderId="8" xfId="0" applyFont="1" applyFill="1" applyBorder="1" applyAlignment="1">
      <alignment vertical="center" wrapText="1"/>
    </xf>
    <xf numFmtId="0" fontId="2" fillId="20" borderId="8" xfId="0" applyFont="1" applyFill="1" applyBorder="1"/>
    <xf numFmtId="165" fontId="2" fillId="20" borderId="8" xfId="1" applyNumberFormat="1" applyFont="1" applyFill="1" applyBorder="1"/>
    <xf numFmtId="165" fontId="2" fillId="20" borderId="0" xfId="1" applyNumberFormat="1" applyFont="1" applyFill="1"/>
    <xf numFmtId="164" fontId="2" fillId="20" borderId="0" xfId="1" applyFont="1" applyFill="1"/>
    <xf numFmtId="168" fontId="2" fillId="20" borderId="0" xfId="1" applyNumberFormat="1" applyFont="1" applyFill="1"/>
    <xf numFmtId="0" fontId="2" fillId="20" borderId="0" xfId="0" applyFont="1" applyFill="1"/>
    <xf numFmtId="0" fontId="2" fillId="20" borderId="8" xfId="0" applyFont="1" applyFill="1" applyBorder="1" applyAlignment="1">
      <alignment horizontal="center"/>
    </xf>
    <xf numFmtId="0" fontId="2" fillId="21" borderId="8" xfId="0" applyFont="1" applyFill="1" applyBorder="1" applyAlignment="1">
      <alignment horizontal="center" vertical="center" wrapText="1"/>
    </xf>
    <xf numFmtId="0" fontId="2" fillId="21" borderId="8" xfId="0" applyFont="1" applyFill="1" applyBorder="1" applyAlignment="1">
      <alignment horizontal="left" vertical="center" wrapText="1"/>
    </xf>
    <xf numFmtId="0" fontId="2" fillId="21" borderId="8" xfId="0" applyFont="1" applyFill="1" applyBorder="1" applyAlignment="1">
      <alignment horizontal="center" vertical="center"/>
    </xf>
    <xf numFmtId="0" fontId="2" fillId="21" borderId="8" xfId="0" quotePrefix="1" applyFont="1" applyFill="1" applyBorder="1" applyAlignment="1">
      <alignment horizontal="center" vertical="center"/>
    </xf>
    <xf numFmtId="14" fontId="2" fillId="21" borderId="8" xfId="0" applyNumberFormat="1" applyFont="1" applyFill="1" applyBorder="1" applyAlignment="1">
      <alignment horizontal="center" vertical="center"/>
    </xf>
    <xf numFmtId="165" fontId="2" fillId="21" borderId="8" xfId="1" applyNumberFormat="1" applyFont="1" applyFill="1" applyBorder="1" applyAlignment="1">
      <alignment horizontal="center" vertical="center"/>
    </xf>
    <xf numFmtId="14" fontId="2" fillId="21" borderId="8" xfId="0" applyNumberFormat="1" applyFont="1" applyFill="1" applyBorder="1" applyAlignment="1">
      <alignment horizontal="center" vertical="center" wrapText="1"/>
    </xf>
    <xf numFmtId="14" fontId="2" fillId="21" borderId="8" xfId="0" quotePrefix="1" applyNumberFormat="1" applyFont="1" applyFill="1" applyBorder="1" applyAlignment="1">
      <alignment horizontal="center" vertical="center" wrapText="1"/>
    </xf>
    <xf numFmtId="165" fontId="2" fillId="21" borderId="8" xfId="1" applyNumberFormat="1" applyFont="1" applyFill="1" applyBorder="1" applyAlignment="1">
      <alignment horizontal="center" vertical="center" wrapText="1"/>
    </xf>
    <xf numFmtId="14" fontId="2" fillId="21" borderId="8" xfId="0" quotePrefix="1" applyNumberFormat="1" applyFont="1" applyFill="1" applyBorder="1" applyAlignment="1">
      <alignment horizontal="center" vertical="center"/>
    </xf>
    <xf numFmtId="164" fontId="2" fillId="21" borderId="8" xfId="1" applyFont="1" applyFill="1" applyBorder="1"/>
    <xf numFmtId="0" fontId="2" fillId="21" borderId="8" xfId="0" applyFont="1" applyFill="1" applyBorder="1"/>
    <xf numFmtId="165" fontId="2" fillId="21" borderId="8" xfId="0" applyNumberFormat="1" applyFont="1" applyFill="1" applyBorder="1"/>
    <xf numFmtId="0" fontId="2" fillId="21" borderId="8" xfId="0" quotePrefix="1" applyFont="1" applyFill="1" applyBorder="1"/>
    <xf numFmtId="0" fontId="2" fillId="21" borderId="8" xfId="0" applyFont="1" applyFill="1" applyBorder="1" applyAlignment="1">
      <alignment wrapText="1"/>
    </xf>
    <xf numFmtId="0" fontId="28" fillId="21" borderId="8" xfId="0" applyFont="1" applyFill="1" applyBorder="1" applyAlignment="1">
      <alignment horizontal="center"/>
    </xf>
    <xf numFmtId="0" fontId="28" fillId="21" borderId="8" xfId="0" applyFont="1" applyFill="1" applyBorder="1" applyAlignment="1">
      <alignment horizontal="center" vertical="center"/>
    </xf>
    <xf numFmtId="0" fontId="2" fillId="21" borderId="0" xfId="0" applyFont="1" applyFill="1"/>
    <xf numFmtId="165" fontId="2" fillId="20" borderId="8" xfId="1" applyNumberFormat="1" applyFont="1" applyFill="1" applyBorder="1" applyAlignment="1">
      <alignment horizontal="center" vertical="center"/>
    </xf>
    <xf numFmtId="0" fontId="2" fillId="21" borderId="8" xfId="0" applyFont="1" applyFill="1" applyBorder="1" applyAlignment="1">
      <alignment vertical="center" wrapText="1"/>
    </xf>
    <xf numFmtId="165" fontId="2" fillId="12" borderId="8" xfId="1" applyNumberFormat="1" applyFont="1" applyFill="1" applyBorder="1" applyAlignment="1">
      <alignment vertical="center" wrapText="1"/>
    </xf>
    <xf numFmtId="165" fontId="0" fillId="0" borderId="8" xfId="0" applyNumberFormat="1" applyBorder="1" applyAlignment="1">
      <alignment vertical="center" wrapText="1"/>
    </xf>
    <xf numFmtId="168" fontId="2" fillId="20" borderId="8" xfId="0" applyNumberFormat="1" applyFont="1" applyFill="1" applyBorder="1" applyAlignment="1">
      <alignment vertical="center" wrapText="1"/>
    </xf>
    <xf numFmtId="14" fontId="2" fillId="21" borderId="8" xfId="0" quotePrefix="1" applyNumberFormat="1" applyFont="1" applyFill="1" applyBorder="1" applyAlignment="1">
      <alignment vertical="center" wrapText="1"/>
    </xf>
    <xf numFmtId="168" fontId="2" fillId="21" borderId="8" xfId="1" quotePrefix="1" applyNumberFormat="1" applyFont="1" applyFill="1" applyBorder="1" applyAlignment="1">
      <alignment vertical="center" wrapText="1"/>
    </xf>
    <xf numFmtId="165" fontId="2" fillId="21" borderId="8" xfId="1" applyNumberFormat="1" applyFont="1" applyFill="1" applyBorder="1"/>
    <xf numFmtId="14" fontId="2" fillId="21" borderId="8" xfId="0" applyNumberFormat="1" applyFont="1" applyFill="1" applyBorder="1" applyAlignment="1">
      <alignment vertical="center" wrapText="1"/>
    </xf>
    <xf numFmtId="168" fontId="2" fillId="21" borderId="8" xfId="0" applyNumberFormat="1" applyFont="1" applyFill="1" applyBorder="1" applyAlignment="1">
      <alignment vertical="center" wrapText="1"/>
    </xf>
    <xf numFmtId="0" fontId="2" fillId="22" borderId="8" xfId="0" applyFont="1" applyFill="1" applyBorder="1" applyAlignment="1">
      <alignment horizontal="center" vertical="center" wrapText="1"/>
    </xf>
    <xf numFmtId="0" fontId="2" fillId="22" borderId="8" xfId="0" applyFont="1" applyFill="1" applyBorder="1" applyAlignment="1">
      <alignment horizontal="left" vertical="center" wrapText="1"/>
    </xf>
    <xf numFmtId="0" fontId="2" fillId="22" borderId="8" xfId="0" applyFont="1" applyFill="1" applyBorder="1" applyAlignment="1">
      <alignment horizontal="center" vertical="center"/>
    </xf>
    <xf numFmtId="0" fontId="2" fillId="22" borderId="8" xfId="0" quotePrefix="1" applyFont="1" applyFill="1" applyBorder="1" applyAlignment="1">
      <alignment horizontal="center" vertical="center"/>
    </xf>
    <xf numFmtId="14" fontId="2" fillId="22" borderId="8" xfId="0" applyNumberFormat="1" applyFont="1" applyFill="1" applyBorder="1" applyAlignment="1">
      <alignment horizontal="center" vertical="center"/>
    </xf>
    <xf numFmtId="165" fontId="2" fillId="22" borderId="8" xfId="1" applyNumberFormat="1" applyFont="1" applyFill="1" applyBorder="1" applyAlignment="1">
      <alignment horizontal="center" vertical="center"/>
    </xf>
    <xf numFmtId="14" fontId="2" fillId="22" borderId="8" xfId="0" applyNumberFormat="1" applyFont="1" applyFill="1" applyBorder="1" applyAlignment="1">
      <alignment horizontal="center" vertical="center" wrapText="1"/>
    </xf>
    <xf numFmtId="14" fontId="2" fillId="22" borderId="8" xfId="0" quotePrefix="1" applyNumberFormat="1" applyFont="1" applyFill="1" applyBorder="1" applyAlignment="1">
      <alignment horizontal="center" vertical="center" wrapText="1"/>
    </xf>
    <xf numFmtId="165" fontId="2" fillId="22" borderId="8" xfId="1" applyNumberFormat="1" applyFont="1" applyFill="1" applyBorder="1" applyAlignment="1">
      <alignment horizontal="center" vertical="center" wrapText="1"/>
    </xf>
    <xf numFmtId="165" fontId="2" fillId="22" borderId="8" xfId="1" applyNumberFormat="1" applyFont="1" applyFill="1" applyBorder="1"/>
    <xf numFmtId="0" fontId="2" fillId="22" borderId="8" xfId="0" applyFont="1" applyFill="1" applyBorder="1" applyAlignment="1">
      <alignment wrapText="1"/>
    </xf>
    <xf numFmtId="165" fontId="2" fillId="22" borderId="8" xfId="0" applyNumberFormat="1" applyFont="1" applyFill="1" applyBorder="1"/>
    <xf numFmtId="0" fontId="2" fillId="22" borderId="8" xfId="0" applyFont="1" applyFill="1" applyBorder="1"/>
    <xf numFmtId="0" fontId="28" fillId="22" borderId="8" xfId="0" applyFont="1" applyFill="1" applyBorder="1" applyAlignment="1">
      <alignment horizontal="center"/>
    </xf>
    <xf numFmtId="0" fontId="28" fillId="22" borderId="8" xfId="0" applyFont="1" applyFill="1" applyBorder="1" applyAlignment="1">
      <alignment horizontal="center" vertical="center"/>
    </xf>
    <xf numFmtId="0" fontId="2" fillId="22" borderId="0" xfId="0" applyFont="1" applyFill="1"/>
    <xf numFmtId="0" fontId="2" fillId="23" borderId="8" xfId="0" applyFont="1" applyFill="1" applyBorder="1"/>
    <xf numFmtId="0" fontId="2" fillId="23" borderId="8" xfId="0" applyFont="1" applyFill="1" applyBorder="1" applyAlignment="1">
      <alignment horizontal="center"/>
    </xf>
    <xf numFmtId="165" fontId="2" fillId="23" borderId="8" xfId="1" applyNumberFormat="1" applyFont="1" applyFill="1" applyBorder="1" applyAlignment="1">
      <alignment horizontal="center" vertical="center"/>
    </xf>
    <xf numFmtId="165" fontId="2" fillId="23" borderId="7" xfId="1" applyNumberFormat="1" applyFont="1" applyFill="1" applyBorder="1" applyAlignment="1">
      <alignment horizontal="center" vertical="center"/>
    </xf>
    <xf numFmtId="165" fontId="2" fillId="23" borderId="15" xfId="1" applyNumberFormat="1" applyFont="1" applyFill="1" applyBorder="1" applyAlignment="1">
      <alignment horizontal="center" vertical="center"/>
    </xf>
    <xf numFmtId="165" fontId="2" fillId="23" borderId="12" xfId="1" applyNumberFormat="1" applyFont="1" applyFill="1" applyBorder="1" applyAlignment="1">
      <alignment horizontal="center" vertical="center"/>
    </xf>
    <xf numFmtId="168" fontId="2" fillId="23" borderId="7" xfId="1" quotePrefix="1" applyNumberFormat="1" applyFont="1" applyFill="1" applyBorder="1" applyAlignment="1">
      <alignment vertical="center" wrapText="1"/>
    </xf>
    <xf numFmtId="14" fontId="2" fillId="23" borderId="15" xfId="0" applyNumberFormat="1" applyFont="1" applyFill="1" applyBorder="1" applyAlignment="1">
      <alignment vertical="center" wrapText="1"/>
    </xf>
    <xf numFmtId="165" fontId="2" fillId="23" borderId="15" xfId="1" applyNumberFormat="1" applyFont="1" applyFill="1" applyBorder="1"/>
    <xf numFmtId="168" fontId="2" fillId="23" borderId="12" xfId="0" applyNumberFormat="1" applyFont="1" applyFill="1" applyBorder="1" applyAlignment="1">
      <alignment vertical="center" wrapText="1"/>
    </xf>
    <xf numFmtId="165" fontId="2" fillId="23" borderId="8" xfId="1" applyNumberFormat="1" applyFont="1" applyFill="1" applyBorder="1"/>
    <xf numFmtId="0" fontId="2" fillId="23" borderId="7" xfId="0" applyFont="1" applyFill="1" applyBorder="1" applyAlignment="1">
      <alignment horizontal="center" vertical="center" wrapText="1"/>
    </xf>
    <xf numFmtId="168" fontId="2" fillId="23" borderId="7" xfId="1" applyNumberFormat="1" applyFont="1" applyFill="1" applyBorder="1" applyAlignment="1">
      <alignment horizontal="center" vertical="center" wrapText="1"/>
    </xf>
    <xf numFmtId="168" fontId="2" fillId="23" borderId="15" xfId="1" applyNumberFormat="1" applyFont="1" applyFill="1" applyBorder="1" applyAlignment="1">
      <alignment horizontal="center" vertical="center" wrapText="1"/>
    </xf>
    <xf numFmtId="168" fontId="2" fillId="23" borderId="12" xfId="1" applyNumberFormat="1" applyFont="1" applyFill="1" applyBorder="1" applyAlignment="1">
      <alignment horizontal="center" vertical="center" wrapText="1"/>
    </xf>
    <xf numFmtId="0" fontId="2" fillId="23" borderId="15" xfId="0" applyFont="1" applyFill="1" applyBorder="1" applyAlignment="1">
      <alignment horizontal="center" vertical="center" wrapText="1"/>
    </xf>
    <xf numFmtId="165" fontId="2" fillId="23" borderId="12" xfId="1" applyNumberFormat="1" applyFont="1" applyFill="1" applyBorder="1" applyAlignment="1"/>
    <xf numFmtId="165" fontId="2" fillId="23" borderId="15" xfId="1" applyNumberFormat="1" applyFont="1" applyFill="1" applyBorder="1" applyAlignment="1"/>
    <xf numFmtId="165" fontId="2" fillId="23" borderId="7" xfId="1" applyNumberFormat="1" applyFont="1" applyFill="1" applyBorder="1" applyAlignment="1">
      <alignment horizontal="center" vertical="center" wrapText="1"/>
    </xf>
    <xf numFmtId="165" fontId="2" fillId="23" borderId="0" xfId="1" applyNumberFormat="1" applyFont="1" applyFill="1"/>
    <xf numFmtId="164" fontId="2" fillId="23" borderId="0" xfId="1" applyFont="1" applyFill="1"/>
    <xf numFmtId="168" fontId="2" fillId="23" borderId="0" xfId="1" applyNumberFormat="1" applyFont="1" applyFill="1"/>
    <xf numFmtId="0" fontId="2" fillId="23" borderId="0" xfId="0" applyFont="1" applyFill="1"/>
    <xf numFmtId="0" fontId="2" fillId="21" borderId="7" xfId="0" applyFont="1" applyFill="1" applyBorder="1" applyAlignment="1">
      <alignment horizontal="center" vertical="center"/>
    </xf>
    <xf numFmtId="0" fontId="2" fillId="21" borderId="15" xfId="0" applyFont="1" applyFill="1" applyBorder="1" applyAlignment="1">
      <alignment horizontal="center" vertical="center"/>
    </xf>
    <xf numFmtId="0" fontId="2" fillId="21" borderId="12" xfId="0" applyFont="1" applyFill="1" applyBorder="1" applyAlignment="1">
      <alignment horizontal="center" vertical="center"/>
    </xf>
    <xf numFmtId="0" fontId="6" fillId="22" borderId="8" xfId="0" applyFont="1" applyFill="1" applyBorder="1" applyAlignment="1">
      <alignment vertical="center" wrapText="1"/>
    </xf>
    <xf numFmtId="14" fontId="16" fillId="22" borderId="8" xfId="1" quotePrefix="1" applyNumberFormat="1" applyFont="1" applyFill="1" applyBorder="1" applyAlignment="1">
      <alignment horizontal="center" vertical="center" wrapText="1"/>
    </xf>
    <xf numFmtId="168" fontId="16" fillId="22" borderId="8" xfId="1" quotePrefix="1" applyNumberFormat="1" applyFont="1" applyFill="1" applyBorder="1" applyAlignment="1">
      <alignment horizontal="center" vertical="center" wrapText="1"/>
    </xf>
    <xf numFmtId="14" fontId="0" fillId="22" borderId="8" xfId="1" applyNumberFormat="1" applyFont="1" applyFill="1" applyBorder="1" applyAlignment="1">
      <alignment horizontal="center" vertical="center" wrapText="1"/>
    </xf>
    <xf numFmtId="168" fontId="16" fillId="22" borderId="8" xfId="1" quotePrefix="1" applyNumberFormat="1" applyFont="1" applyFill="1" applyBorder="1" applyAlignment="1">
      <alignment vertical="center" wrapText="1"/>
    </xf>
    <xf numFmtId="168" fontId="0" fillId="22" borderId="8" xfId="1" applyNumberFormat="1" applyFont="1" applyFill="1" applyBorder="1" applyAlignment="1">
      <alignment horizontal="center" vertical="center" wrapText="1"/>
    </xf>
    <xf numFmtId="0" fontId="6" fillId="0" borderId="8" xfId="0" applyFont="1" applyFill="1" applyBorder="1" applyAlignment="1">
      <alignment vertical="center" wrapText="1"/>
    </xf>
    <xf numFmtId="168" fontId="16" fillId="0" borderId="8" xfId="1" quotePrefix="1" applyNumberFormat="1" applyFont="1" applyFill="1" applyBorder="1" applyAlignment="1">
      <alignment horizontal="center" vertical="center" wrapText="1"/>
    </xf>
    <xf numFmtId="168" fontId="0" fillId="0" borderId="8" xfId="1" applyNumberFormat="1" applyFont="1" applyFill="1" applyBorder="1" applyAlignment="1">
      <alignment horizontal="center" vertical="center" wrapText="1"/>
    </xf>
    <xf numFmtId="165" fontId="2" fillId="23" borderId="8" xfId="0" applyNumberFormat="1" applyFont="1" applyFill="1" applyBorder="1" applyAlignment="1">
      <alignment horizontal="left" vertical="center" wrapText="1"/>
    </xf>
    <xf numFmtId="0" fontId="2" fillId="22" borderId="8" xfId="0" applyFont="1" applyFill="1" applyBorder="1" applyAlignment="1">
      <alignment vertical="center" wrapText="1"/>
    </xf>
    <xf numFmtId="168" fontId="2" fillId="22" borderId="8" xfId="1" applyNumberFormat="1" applyFont="1" applyFill="1" applyBorder="1" applyAlignment="1">
      <alignment horizontal="center" vertical="center" wrapText="1"/>
    </xf>
    <xf numFmtId="0" fontId="4" fillId="22" borderId="8" xfId="0" applyFont="1" applyFill="1" applyBorder="1" applyAlignment="1">
      <alignment horizontal="center" vertical="center"/>
    </xf>
    <xf numFmtId="0" fontId="4" fillId="21" borderId="8" xfId="0" applyFont="1" applyFill="1" applyBorder="1" applyAlignment="1">
      <alignment horizontal="center" vertical="center"/>
    </xf>
    <xf numFmtId="0" fontId="2" fillId="21" borderId="8" xfId="0" applyFont="1" applyFill="1" applyBorder="1" applyAlignment="1">
      <alignment horizontal="center" vertical="top" wrapText="1"/>
    </xf>
    <xf numFmtId="0" fontId="5" fillId="22" borderId="8" xfId="0" applyFont="1" applyFill="1" applyBorder="1" applyAlignment="1">
      <alignment horizontal="center" vertical="center"/>
    </xf>
    <xf numFmtId="0" fontId="5" fillId="21" borderId="8" xfId="0" applyFont="1" applyFill="1" applyBorder="1" applyAlignment="1">
      <alignment horizontal="center" vertical="center"/>
    </xf>
    <xf numFmtId="0" fontId="3" fillId="21" borderId="8" xfId="0" applyFont="1" applyFill="1" applyBorder="1" applyAlignment="1">
      <alignment horizontal="center" vertical="center"/>
    </xf>
    <xf numFmtId="0" fontId="3" fillId="22" borderId="8" xfId="0" applyFont="1" applyFill="1" applyBorder="1" applyAlignment="1">
      <alignment horizontal="center" vertical="center"/>
    </xf>
    <xf numFmtId="0" fontId="2" fillId="22" borderId="15" xfId="0" applyFont="1" applyFill="1" applyBorder="1" applyAlignment="1">
      <alignment horizontal="center" vertical="center" wrapText="1"/>
    </xf>
    <xf numFmtId="0" fontId="2" fillId="22" borderId="15" xfId="0" applyFont="1" applyFill="1" applyBorder="1" applyAlignment="1">
      <alignment horizontal="left" vertical="center" wrapText="1"/>
    </xf>
    <xf numFmtId="0" fontId="2" fillId="22" borderId="7" xfId="0" quotePrefix="1" applyFont="1" applyFill="1" applyBorder="1" applyAlignment="1">
      <alignment horizontal="center" vertical="center"/>
    </xf>
    <xf numFmtId="14" fontId="2" fillId="22" borderId="7" xfId="0" applyNumberFormat="1" applyFont="1" applyFill="1" applyBorder="1" applyAlignment="1">
      <alignment horizontal="center" vertical="center"/>
    </xf>
    <xf numFmtId="165" fontId="2" fillId="22" borderId="7" xfId="1" applyNumberFormat="1" applyFont="1" applyFill="1" applyBorder="1" applyAlignment="1">
      <alignment horizontal="center" vertical="center"/>
    </xf>
    <xf numFmtId="14" fontId="2" fillId="22" borderId="15" xfId="0" applyNumberFormat="1" applyFont="1" applyFill="1" applyBorder="1" applyAlignment="1">
      <alignment horizontal="center" vertical="center" wrapText="1"/>
    </xf>
    <xf numFmtId="14" fontId="2" fillId="22" borderId="15" xfId="0" quotePrefix="1" applyNumberFormat="1" applyFont="1" applyFill="1" applyBorder="1" applyAlignment="1">
      <alignment horizontal="center" vertical="center" wrapText="1"/>
    </xf>
    <xf numFmtId="165" fontId="2" fillId="22" borderId="15" xfId="1" applyNumberFormat="1" applyFont="1" applyFill="1" applyBorder="1" applyAlignment="1">
      <alignment horizontal="center" vertical="center" wrapText="1"/>
    </xf>
    <xf numFmtId="165" fontId="2" fillId="22" borderId="15" xfId="1" quotePrefix="1" applyNumberFormat="1" applyFont="1" applyFill="1" applyBorder="1" applyAlignment="1">
      <alignment horizontal="center" vertical="center" wrapText="1"/>
    </xf>
    <xf numFmtId="165" fontId="2" fillId="22" borderId="7" xfId="1" applyNumberFormat="1" applyFont="1" applyFill="1" applyBorder="1"/>
    <xf numFmtId="165" fontId="2" fillId="22" borderId="15" xfId="1" applyNumberFormat="1" applyFont="1" applyFill="1" applyBorder="1" applyAlignment="1"/>
    <xf numFmtId="165" fontId="2" fillId="22" borderId="8" xfId="1" applyNumberFormat="1" applyFont="1" applyFill="1" applyBorder="1" applyAlignment="1"/>
    <xf numFmtId="14" fontId="2" fillId="22" borderId="12" xfId="0" applyNumberFormat="1" applyFont="1" applyFill="1" applyBorder="1" applyAlignment="1">
      <alignment horizontal="center" vertical="center" wrapText="1"/>
    </xf>
    <xf numFmtId="14" fontId="2" fillId="22" borderId="12" xfId="0" quotePrefix="1" applyNumberFormat="1" applyFont="1" applyFill="1" applyBorder="1" applyAlignment="1">
      <alignment horizontal="center" vertical="center" wrapText="1"/>
    </xf>
    <xf numFmtId="0" fontId="2" fillId="22" borderId="12" xfId="0" applyFont="1" applyFill="1" applyBorder="1" applyAlignment="1">
      <alignment horizontal="center" vertical="center" wrapText="1"/>
    </xf>
    <xf numFmtId="165" fontId="2" fillId="22" borderId="12" xfId="1" applyNumberFormat="1" applyFont="1" applyFill="1" applyBorder="1" applyAlignment="1">
      <alignment horizontal="center" vertical="center" wrapText="1"/>
    </xf>
    <xf numFmtId="165" fontId="2" fillId="18" borderId="8" xfId="1" applyNumberFormat="1" applyFont="1" applyFill="1" applyBorder="1" applyAlignment="1">
      <alignment wrapText="1"/>
    </xf>
    <xf numFmtId="168" fontId="2" fillId="22" borderId="8" xfId="1" applyNumberFormat="1" applyFont="1" applyFill="1" applyBorder="1" applyAlignment="1">
      <alignment horizontal="center" vertical="center"/>
    </xf>
    <xf numFmtId="0" fontId="2" fillId="22" borderId="12" xfId="0" quotePrefix="1" applyFont="1" applyFill="1" applyBorder="1" applyAlignment="1">
      <alignment horizontal="center" vertical="center" wrapText="1"/>
    </xf>
    <xf numFmtId="165" fontId="2" fillId="22" borderId="12" xfId="1" applyNumberFormat="1" applyFont="1" applyFill="1" applyBorder="1" applyAlignment="1">
      <alignment horizontal="center" vertical="center"/>
    </xf>
    <xf numFmtId="165" fontId="2" fillId="22" borderId="7" xfId="1" applyNumberFormat="1" applyFont="1" applyFill="1" applyBorder="1" applyAlignment="1">
      <alignment horizontal="center" vertical="center" wrapText="1"/>
    </xf>
    <xf numFmtId="165" fontId="2" fillId="22" borderId="8" xfId="1" applyNumberFormat="1" applyFont="1" applyFill="1" applyBorder="1" applyAlignment="1">
      <alignment vertical="center" wrapText="1"/>
    </xf>
    <xf numFmtId="164" fontId="2" fillId="22" borderId="8" xfId="1" applyFont="1" applyFill="1" applyBorder="1" applyAlignment="1">
      <alignment horizontal="right" vertical="center"/>
    </xf>
    <xf numFmtId="165" fontId="2" fillId="23" borderId="8" xfId="1" applyNumberFormat="1" applyFont="1" applyFill="1" applyBorder="1" applyAlignment="1"/>
    <xf numFmtId="1" fontId="2" fillId="23" borderId="8" xfId="0" applyNumberFormat="1" applyFont="1" applyFill="1" applyBorder="1" applyAlignment="1">
      <alignment horizontal="right" vertical="center" wrapText="1"/>
    </xf>
    <xf numFmtId="1" fontId="2" fillId="23" borderId="8" xfId="1" applyNumberFormat="1" applyFont="1" applyFill="1" applyBorder="1" applyAlignment="1">
      <alignment horizontal="right" vertical="center" wrapText="1"/>
    </xf>
    <xf numFmtId="168" fontId="2" fillId="23" borderId="8" xfId="1" applyNumberFormat="1" applyFont="1" applyFill="1" applyBorder="1" applyAlignment="1">
      <alignment horizontal="right" vertical="center" wrapText="1"/>
    </xf>
    <xf numFmtId="14" fontId="2" fillId="22" borderId="7" xfId="0" applyNumberFormat="1" applyFont="1" applyFill="1" applyBorder="1" applyAlignment="1">
      <alignment horizontal="center" vertical="center" wrapText="1"/>
    </xf>
    <xf numFmtId="0" fontId="2" fillId="22" borderId="7" xfId="0" applyFont="1" applyFill="1" applyBorder="1" applyAlignment="1">
      <alignment horizontal="center" vertical="center" wrapText="1"/>
    </xf>
    <xf numFmtId="165" fontId="2" fillId="0" borderId="7" xfId="1" applyNumberFormat="1" applyFont="1" applyFill="1" applyBorder="1" applyAlignment="1"/>
    <xf numFmtId="0" fontId="2" fillId="0" borderId="8" xfId="0" applyFont="1" applyFill="1" applyBorder="1" applyAlignment="1">
      <alignment vertical="center" wrapText="1"/>
    </xf>
    <xf numFmtId="0" fontId="2" fillId="0" borderId="7" xfId="0" applyFont="1" applyFill="1" applyBorder="1" applyAlignment="1">
      <alignment vertical="center" wrapText="1"/>
    </xf>
    <xf numFmtId="0" fontId="2" fillId="0" borderId="15" xfId="0" applyFont="1" applyFill="1" applyBorder="1" applyAlignment="1">
      <alignment vertical="center" wrapText="1"/>
    </xf>
    <xf numFmtId="0" fontId="2" fillId="0" borderId="12" xfId="0" applyFont="1" applyFill="1" applyBorder="1" applyAlignment="1">
      <alignment vertical="center" wrapText="1"/>
    </xf>
    <xf numFmtId="0" fontId="2" fillId="22" borderId="7" xfId="0" applyFont="1" applyFill="1" applyBorder="1" applyAlignment="1">
      <alignment horizontal="center" vertical="center" wrapText="1"/>
    </xf>
    <xf numFmtId="0" fontId="2" fillId="22" borderId="12" xfId="0" applyFont="1" applyFill="1" applyBorder="1" applyAlignment="1">
      <alignment horizontal="center" vertical="center" wrapText="1"/>
    </xf>
    <xf numFmtId="14" fontId="2" fillId="22" borderId="12" xfId="0" applyNumberFormat="1" applyFont="1" applyFill="1" applyBorder="1" applyAlignment="1">
      <alignment horizontal="center" vertical="center" wrapText="1"/>
    </xf>
    <xf numFmtId="0" fontId="2" fillId="22" borderId="15" xfId="0" applyFont="1" applyFill="1" applyBorder="1" applyAlignment="1">
      <alignment horizontal="center" vertical="center" wrapText="1"/>
    </xf>
    <xf numFmtId="0" fontId="2" fillId="22" borderId="15" xfId="0" applyFont="1" applyFill="1" applyBorder="1" applyAlignment="1">
      <alignment horizontal="left" vertical="center" wrapText="1"/>
    </xf>
    <xf numFmtId="0" fontId="2" fillId="22" borderId="12" xfId="0" applyFont="1" applyFill="1" applyBorder="1" applyAlignment="1">
      <alignment horizontal="left" vertical="center" wrapText="1"/>
    </xf>
    <xf numFmtId="165" fontId="2" fillId="22" borderId="12" xfId="1" applyNumberFormat="1" applyFont="1" applyFill="1" applyBorder="1" applyAlignment="1">
      <alignment horizontal="center" vertical="center" wrapText="1"/>
    </xf>
    <xf numFmtId="0" fontId="2" fillId="22" borderId="7" xfId="0" applyFont="1" applyFill="1" applyBorder="1" applyAlignment="1">
      <alignment horizontal="center" vertical="center"/>
    </xf>
    <xf numFmtId="0" fontId="2" fillId="22" borderId="12" xfId="0" applyFont="1" applyFill="1" applyBorder="1" applyAlignment="1">
      <alignment horizontal="center" vertical="center"/>
    </xf>
    <xf numFmtId="14" fontId="2" fillId="22" borderId="12" xfId="0" quotePrefix="1" applyNumberFormat="1" applyFont="1" applyFill="1" applyBorder="1" applyAlignment="1">
      <alignment horizontal="center" vertical="center" wrapText="1"/>
    </xf>
    <xf numFmtId="0" fontId="16" fillId="22" borderId="7" xfId="0" applyFont="1" applyFill="1" applyBorder="1" applyAlignment="1">
      <alignment horizontal="center" vertical="center" wrapText="1"/>
    </xf>
    <xf numFmtId="0" fontId="16" fillId="22" borderId="15" xfId="0" applyFont="1" applyFill="1" applyBorder="1" applyAlignment="1">
      <alignment horizontal="center" vertical="center" wrapText="1"/>
    </xf>
    <xf numFmtId="0" fontId="16" fillId="22" borderId="12" xfId="0" applyFont="1" applyFill="1" applyBorder="1" applyAlignment="1">
      <alignment horizontal="center" vertical="center" wrapText="1"/>
    </xf>
    <xf numFmtId="168" fontId="16" fillId="22" borderId="7" xfId="1" applyNumberFormat="1" applyFont="1" applyFill="1" applyBorder="1" applyAlignment="1">
      <alignment vertical="center" wrapText="1"/>
    </xf>
    <xf numFmtId="168" fontId="16" fillId="22" borderId="15" xfId="1" applyNumberFormat="1" applyFont="1" applyFill="1" applyBorder="1" applyAlignment="1">
      <alignment vertical="center" wrapText="1"/>
    </xf>
    <xf numFmtId="168" fontId="16" fillId="22" borderId="12" xfId="1" applyNumberFormat="1" applyFont="1" applyFill="1" applyBorder="1" applyAlignment="1">
      <alignment vertical="center" wrapText="1"/>
    </xf>
    <xf numFmtId="168" fontId="2" fillId="23" borderId="8" xfId="0" applyNumberFormat="1" applyFont="1" applyFill="1" applyBorder="1" applyAlignment="1">
      <alignment horizontal="center" vertical="center" wrapText="1"/>
    </xf>
    <xf numFmtId="0" fontId="2" fillId="22" borderId="8" xfId="0" quotePrefix="1" applyFont="1" applyFill="1" applyBorder="1" applyAlignment="1">
      <alignment horizontal="center" vertical="center" wrapText="1"/>
    </xf>
    <xf numFmtId="165" fontId="2" fillId="22" borderId="8" xfId="0" applyNumberFormat="1" applyFont="1" applyFill="1" applyBorder="1" applyAlignment="1">
      <alignment horizontal="center" vertical="center" wrapText="1"/>
    </xf>
    <xf numFmtId="165" fontId="2" fillId="23" borderId="8" xfId="0" applyNumberFormat="1" applyFont="1" applyFill="1" applyBorder="1" applyAlignment="1">
      <alignment horizontal="center" vertical="center" wrapText="1"/>
    </xf>
    <xf numFmtId="0" fontId="2" fillId="0" borderId="8" xfId="0" applyFont="1" applyFill="1" applyBorder="1" applyAlignment="1">
      <alignment horizontal="center" vertical="center" wrapText="1"/>
    </xf>
    <xf numFmtId="0" fontId="2" fillId="0" borderId="8" xfId="0" applyFont="1" applyFill="1" applyBorder="1" applyAlignment="1">
      <alignment horizontal="left" vertical="center" wrapText="1"/>
    </xf>
    <xf numFmtId="14" fontId="2" fillId="0" borderId="8" xfId="0" applyNumberFormat="1" applyFont="1" applyFill="1" applyBorder="1" applyAlignment="1">
      <alignment horizontal="center" vertical="center" wrapText="1"/>
    </xf>
    <xf numFmtId="14" fontId="2" fillId="0" borderId="8" xfId="0" quotePrefix="1" applyNumberFormat="1" applyFont="1" applyFill="1" applyBorder="1" applyAlignment="1">
      <alignment horizontal="center" vertical="center" wrapText="1"/>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0" fontId="16" fillId="22" borderId="8" xfId="0" applyFont="1" applyFill="1" applyBorder="1" applyAlignment="1">
      <alignment vertical="center" wrapText="1"/>
    </xf>
    <xf numFmtId="168" fontId="16" fillId="23" borderId="8" xfId="1" applyNumberFormat="1" applyFont="1" applyFill="1" applyBorder="1" applyAlignment="1">
      <alignment wrapText="1"/>
    </xf>
    <xf numFmtId="168" fontId="16" fillId="22" borderId="8" xfId="1" applyNumberFormat="1" applyFont="1" applyFill="1" applyBorder="1" applyAlignment="1">
      <alignment vertical="center" wrapText="1"/>
    </xf>
    <xf numFmtId="165" fontId="2" fillId="24" borderId="8" xfId="1" applyNumberFormat="1" applyFont="1" applyFill="1" applyBorder="1"/>
    <xf numFmtId="164" fontId="2" fillId="13" borderId="0" xfId="1" applyFont="1" applyFill="1"/>
    <xf numFmtId="164" fontId="2" fillId="0" borderId="0" xfId="1" applyFont="1" applyAlignment="1">
      <alignment vertical="center"/>
    </xf>
    <xf numFmtId="168" fontId="2" fillId="23" borderId="8" xfId="1" applyNumberFormat="1" applyFont="1" applyFill="1" applyBorder="1" applyAlignment="1">
      <alignment horizontal="center" vertical="center" wrapText="1"/>
    </xf>
    <xf numFmtId="168" fontId="2" fillId="22" borderId="8" xfId="1" applyNumberFormat="1" applyFont="1" applyFill="1" applyBorder="1" applyAlignment="1">
      <alignment horizontal="left" vertical="center" wrapText="1"/>
    </xf>
    <xf numFmtId="168" fontId="2" fillId="22" borderId="8" xfId="1" applyNumberFormat="1" applyFont="1" applyFill="1" applyBorder="1" applyAlignment="1">
      <alignment vertical="center" wrapText="1"/>
    </xf>
    <xf numFmtId="168" fontId="2" fillId="22" borderId="8" xfId="1" quotePrefix="1" applyNumberFormat="1" applyFont="1" applyFill="1" applyBorder="1" applyAlignment="1">
      <alignment horizontal="left" vertical="center" wrapText="1"/>
    </xf>
    <xf numFmtId="0" fontId="2" fillId="23" borderId="8" xfId="0" applyFont="1" applyFill="1" applyBorder="1" applyAlignment="1"/>
    <xf numFmtId="165" fontId="2" fillId="23" borderId="8" xfId="0" applyNumberFormat="1" applyFont="1" applyFill="1" applyBorder="1" applyAlignment="1"/>
    <xf numFmtId="165" fontId="4" fillId="23" borderId="8" xfId="0" applyNumberFormat="1" applyFont="1" applyFill="1" applyBorder="1" applyAlignment="1"/>
    <xf numFmtId="168" fontId="2" fillId="22" borderId="7" xfId="1" applyNumberFormat="1" applyFont="1" applyFill="1" applyBorder="1" applyAlignment="1">
      <alignment vertical="center"/>
    </xf>
    <xf numFmtId="168" fontId="2" fillId="22" borderId="8" xfId="1" applyNumberFormat="1" applyFont="1" applyFill="1" applyBorder="1" applyAlignment="1">
      <alignment vertical="center"/>
    </xf>
    <xf numFmtId="168" fontId="2" fillId="22" borderId="12" xfId="1" applyNumberFormat="1" applyFont="1" applyFill="1" applyBorder="1" applyAlignment="1">
      <alignment vertical="center"/>
    </xf>
    <xf numFmtId="165" fontId="2" fillId="22" borderId="7" xfId="1" quotePrefix="1" applyNumberFormat="1" applyFont="1" applyFill="1" applyBorder="1" applyAlignment="1">
      <alignment horizontal="center" vertical="center" wrapText="1"/>
    </xf>
    <xf numFmtId="165" fontId="2" fillId="22" borderId="12" xfId="1" quotePrefix="1" applyNumberFormat="1" applyFont="1" applyFill="1" applyBorder="1" applyAlignment="1">
      <alignment horizontal="center" vertical="center" wrapText="1"/>
    </xf>
    <xf numFmtId="0" fontId="2" fillId="22" borderId="7" xfId="0" applyFont="1" applyFill="1" applyBorder="1" applyAlignment="1">
      <alignment vertical="center" wrapText="1"/>
    </xf>
    <xf numFmtId="0" fontId="2" fillId="22" borderId="15" xfId="0" applyFont="1" applyFill="1" applyBorder="1" applyAlignment="1">
      <alignment vertical="center" wrapText="1"/>
    </xf>
    <xf numFmtId="164" fontId="2" fillId="23" borderId="8" xfId="1" applyFont="1" applyFill="1" applyBorder="1"/>
    <xf numFmtId="0" fontId="2" fillId="22" borderId="8" xfId="0" applyNumberFormat="1" applyFont="1" applyFill="1" applyBorder="1" applyAlignment="1">
      <alignment vertical="center" wrapText="1"/>
    </xf>
    <xf numFmtId="0" fontId="2" fillId="22" borderId="15" xfId="0" applyFont="1" applyFill="1" applyBorder="1" applyAlignment="1">
      <alignment horizontal="center" vertical="center"/>
    </xf>
    <xf numFmtId="168" fontId="2" fillId="22" borderId="15" xfId="1" applyNumberFormat="1" applyFont="1" applyFill="1" applyBorder="1" applyAlignment="1">
      <alignment vertical="center"/>
    </xf>
    <xf numFmtId="164" fontId="2" fillId="0" borderId="15" xfId="1" applyFont="1" applyFill="1" applyBorder="1" applyAlignment="1">
      <alignment vertical="center" wrapText="1"/>
    </xf>
    <xf numFmtId="164" fontId="2" fillId="0" borderId="12" xfId="1" applyFont="1" applyFill="1" applyBorder="1" applyAlignment="1">
      <alignment vertical="center" wrapText="1"/>
    </xf>
    <xf numFmtId="0" fontId="2" fillId="22" borderId="8" xfId="0" quotePrefix="1" applyFont="1" applyFill="1" applyBorder="1" applyAlignment="1">
      <alignment horizontal="left" vertical="center" wrapText="1"/>
    </xf>
    <xf numFmtId="168" fontId="2" fillId="22" borderId="15" xfId="1" applyNumberFormat="1" applyFont="1" applyFill="1" applyBorder="1" applyAlignment="1">
      <alignment vertical="center" wrapText="1"/>
    </xf>
    <xf numFmtId="168" fontId="2" fillId="22" borderId="12" xfId="1" applyNumberFormat="1" applyFont="1" applyFill="1" applyBorder="1" applyAlignment="1">
      <alignment vertical="center" wrapText="1"/>
    </xf>
    <xf numFmtId="165" fontId="2" fillId="0" borderId="8" xfId="1" applyNumberFormat="1" applyFont="1" applyFill="1" applyBorder="1" applyAlignment="1"/>
    <xf numFmtId="0" fontId="0" fillId="22" borderId="8" xfId="0" applyFill="1" applyBorder="1" applyAlignment="1">
      <alignment wrapText="1"/>
    </xf>
    <xf numFmtId="168" fontId="2" fillId="24" borderId="8" xfId="1" quotePrefix="1" applyNumberFormat="1" applyFont="1" applyFill="1" applyBorder="1" applyAlignment="1">
      <alignment vertical="center" wrapText="1"/>
    </xf>
    <xf numFmtId="14" fontId="2" fillId="24" borderId="8" xfId="0" applyNumberFormat="1" applyFont="1" applyFill="1" applyBorder="1" applyAlignment="1">
      <alignment vertical="center" wrapText="1"/>
    </xf>
    <xf numFmtId="14" fontId="2" fillId="0" borderId="8" xfId="0" applyNumberFormat="1" applyFont="1" applyFill="1" applyBorder="1" applyAlignment="1">
      <alignment horizontal="center" vertical="center" wrapText="1"/>
    </xf>
    <xf numFmtId="168" fontId="2" fillId="0" borderId="0" xfId="0" applyNumberFormat="1" applyFont="1" applyFill="1" applyBorder="1"/>
    <xf numFmtId="164" fontId="2" fillId="0" borderId="0" xfId="1" applyFont="1" applyFill="1"/>
    <xf numFmtId="164" fontId="2" fillId="0" borderId="0" xfId="0" applyNumberFormat="1" applyFont="1" applyFill="1"/>
    <xf numFmtId="168" fontId="2" fillId="0" borderId="0" xfId="0" applyNumberFormat="1" applyFont="1" applyFill="1"/>
    <xf numFmtId="165" fontId="2" fillId="0" borderId="0" xfId="0" applyNumberFormat="1" applyFont="1" applyFill="1"/>
    <xf numFmtId="0" fontId="35" fillId="17" borderId="8" xfId="0" applyFont="1" applyFill="1" applyBorder="1" applyAlignment="1">
      <alignment horizontal="center" vertical="center" wrapText="1"/>
    </xf>
    <xf numFmtId="0" fontId="3" fillId="17" borderId="8" xfId="0" applyFont="1" applyFill="1" applyBorder="1" applyAlignment="1">
      <alignment horizontal="left" vertical="center" wrapText="1"/>
    </xf>
    <xf numFmtId="0" fontId="3" fillId="17" borderId="8" xfId="0" applyFont="1" applyFill="1" applyBorder="1" applyAlignment="1">
      <alignment horizontal="center" vertical="center"/>
    </xf>
    <xf numFmtId="0" fontId="3" fillId="17" borderId="8" xfId="0" applyFont="1" applyFill="1" applyBorder="1" applyAlignment="1">
      <alignment horizontal="left" vertical="center"/>
    </xf>
    <xf numFmtId="0" fontId="3" fillId="17" borderId="8" xfId="0" quotePrefix="1" applyFont="1" applyFill="1" applyBorder="1" applyAlignment="1">
      <alignment horizontal="center" vertical="center"/>
    </xf>
    <xf numFmtId="14" fontId="3" fillId="17" borderId="8" xfId="0" quotePrefix="1" applyNumberFormat="1" applyFont="1" applyFill="1" applyBorder="1" applyAlignment="1">
      <alignment horizontal="center" vertical="center" wrapText="1"/>
    </xf>
    <xf numFmtId="14" fontId="3" fillId="17" borderId="8" xfId="0" applyNumberFormat="1" applyFont="1" applyFill="1" applyBorder="1" applyAlignment="1">
      <alignment horizontal="center" vertical="center" wrapText="1"/>
    </xf>
    <xf numFmtId="165" fontId="3" fillId="17" borderId="8" xfId="0" quotePrefix="1" applyNumberFormat="1" applyFont="1" applyFill="1" applyBorder="1" applyAlignment="1">
      <alignment horizontal="center" vertical="center" wrapText="1"/>
    </xf>
    <xf numFmtId="168" fontId="3" fillId="17" borderId="8" xfId="1" quotePrefix="1" applyNumberFormat="1" applyFont="1" applyFill="1" applyBorder="1" applyAlignment="1">
      <alignment horizontal="center" vertical="center" wrapText="1"/>
    </xf>
    <xf numFmtId="165" fontId="3" fillId="17" borderId="8" xfId="1" applyNumberFormat="1" applyFont="1" applyFill="1" applyBorder="1" applyAlignment="1">
      <alignment horizontal="center" vertical="center" wrapText="1"/>
    </xf>
    <xf numFmtId="0" fontId="3" fillId="17" borderId="0" xfId="0" applyFont="1" applyFill="1"/>
    <xf numFmtId="164" fontId="3" fillId="17" borderId="0" xfId="0" applyNumberFormat="1" applyFont="1" applyFill="1"/>
    <xf numFmtId="0" fontId="22" fillId="17" borderId="8" xfId="0" applyFont="1" applyFill="1" applyBorder="1" applyAlignment="1">
      <alignment vertical="center" wrapText="1"/>
    </xf>
    <xf numFmtId="168" fontId="3" fillId="17" borderId="8" xfId="1" quotePrefix="1" applyNumberFormat="1" applyFont="1" applyFill="1" applyBorder="1" applyAlignment="1">
      <alignment horizontal="right" vertical="center" wrapText="1"/>
    </xf>
    <xf numFmtId="0" fontId="3" fillId="17" borderId="8" xfId="0" applyFont="1" applyFill="1" applyBorder="1" applyAlignment="1">
      <alignment vertical="center" wrapText="1"/>
    </xf>
    <xf numFmtId="168" fontId="33" fillId="17" borderId="8" xfId="1" applyNumberFormat="1" applyFont="1" applyFill="1" applyBorder="1" applyAlignment="1">
      <alignment horizontal="center" vertical="center" wrapText="1"/>
    </xf>
    <xf numFmtId="168" fontId="3" fillId="17" borderId="0" xfId="0" applyNumberFormat="1" applyFont="1" applyFill="1"/>
    <xf numFmtId="165" fontId="3" fillId="17" borderId="0" xfId="0" applyNumberFormat="1" applyFont="1" applyFill="1"/>
    <xf numFmtId="168" fontId="3" fillId="17" borderId="8" xfId="0" quotePrefix="1" applyNumberFormat="1" applyFont="1" applyFill="1" applyBorder="1" applyAlignment="1">
      <alignment horizontal="center" vertical="center" wrapText="1"/>
    </xf>
    <xf numFmtId="164" fontId="3" fillId="17" borderId="0" xfId="1" applyFont="1" applyFill="1"/>
    <xf numFmtId="168" fontId="3" fillId="17" borderId="0" xfId="1" applyNumberFormat="1" applyFont="1" applyFill="1"/>
    <xf numFmtId="0" fontId="35" fillId="17" borderId="8" xfId="0" quotePrefix="1" applyFont="1" applyFill="1" applyBorder="1" applyAlignment="1">
      <alignment horizontal="center" vertical="center" wrapText="1"/>
    </xf>
    <xf numFmtId="165" fontId="3" fillId="17" borderId="8" xfId="1" applyNumberFormat="1" applyFont="1" applyFill="1" applyBorder="1" applyAlignment="1">
      <alignment vertical="center"/>
    </xf>
    <xf numFmtId="165" fontId="3" fillId="17" borderId="12" xfId="1"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wrapText="1"/>
    </xf>
    <xf numFmtId="0" fontId="2" fillId="0" borderId="8" xfId="0" applyFont="1" applyFill="1" applyBorder="1" applyAlignment="1">
      <alignment horizontal="left" vertical="center" wrapText="1"/>
    </xf>
    <xf numFmtId="14" fontId="2" fillId="0" borderId="8" xfId="0" applyNumberFormat="1"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wrapText="1"/>
    </xf>
    <xf numFmtId="14" fontId="2" fillId="0" borderId="8" xfId="0"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xf>
    <xf numFmtId="0" fontId="0" fillId="0" borderId="8" xfId="0" applyBorder="1" applyAlignment="1">
      <alignment wrapText="1"/>
    </xf>
    <xf numFmtId="0" fontId="2" fillId="0" borderId="8" xfId="0" applyFont="1" applyFill="1" applyBorder="1" applyAlignment="1">
      <alignment vertical="center" wrapText="1"/>
    </xf>
    <xf numFmtId="0" fontId="0" fillId="0" borderId="8" xfId="0" applyBorder="1" applyAlignment="1">
      <alignment horizontal="left" wrapText="1"/>
    </xf>
    <xf numFmtId="165" fontId="34" fillId="0" borderId="8" xfId="1" applyNumberFormat="1" applyFont="1" applyFill="1" applyBorder="1"/>
    <xf numFmtId="164" fontId="34" fillId="0" borderId="8" xfId="1" applyFont="1" applyFill="1" applyBorder="1"/>
    <xf numFmtId="168" fontId="34" fillId="0" borderId="8" xfId="1" applyNumberFormat="1" applyFont="1" applyFill="1" applyBorder="1"/>
    <xf numFmtId="14" fontId="34" fillId="0" borderId="8" xfId="0" applyNumberFormat="1" applyFont="1" applyFill="1" applyBorder="1" applyAlignment="1">
      <alignment horizontal="center" vertical="center" wrapText="1"/>
    </xf>
    <xf numFmtId="165" fontId="34" fillId="0" borderId="8" xfId="1" applyNumberFormat="1" applyFont="1" applyFill="1" applyBorder="1" applyAlignment="1">
      <alignment horizontal="center"/>
    </xf>
    <xf numFmtId="14" fontId="34" fillId="0" borderId="8" xfId="0" applyNumberFormat="1" applyFont="1" applyFill="1" applyBorder="1" applyAlignment="1">
      <alignment horizontal="left" vertical="center" wrapText="1"/>
    </xf>
    <xf numFmtId="0" fontId="34" fillId="0" borderId="8" xfId="0" applyFont="1" applyFill="1" applyBorder="1" applyAlignment="1">
      <alignment horizontal="left" vertical="center" wrapText="1"/>
    </xf>
    <xf numFmtId="0" fontId="34" fillId="0" borderId="8" xfId="0" applyFont="1" applyFill="1" applyBorder="1" applyAlignment="1">
      <alignment horizontal="center" vertical="center" wrapText="1"/>
    </xf>
    <xf numFmtId="3" fontId="34" fillId="0" borderId="8" xfId="1" applyNumberFormat="1" applyFont="1" applyFill="1" applyBorder="1"/>
    <xf numFmtId="165" fontId="34" fillId="0" borderId="7" xfId="1" applyNumberFormat="1" applyFont="1" applyFill="1" applyBorder="1" applyAlignment="1"/>
    <xf numFmtId="165" fontId="34" fillId="0" borderId="15" xfId="1" applyNumberFormat="1" applyFont="1" applyFill="1" applyBorder="1" applyAlignment="1"/>
    <xf numFmtId="165" fontId="34" fillId="0" borderId="12" xfId="1" applyNumberFormat="1" applyFont="1" applyFill="1" applyBorder="1" applyAlignment="1"/>
    <xf numFmtId="168" fontId="34" fillId="0" borderId="15" xfId="1" applyNumberFormat="1" applyFont="1" applyFill="1" applyBorder="1" applyAlignment="1"/>
    <xf numFmtId="168" fontId="34" fillId="0" borderId="12" xfId="1" applyNumberFormat="1" applyFont="1" applyFill="1" applyBorder="1" applyAlignment="1"/>
    <xf numFmtId="0" fontId="34" fillId="0" borderId="7" xfId="0" applyFont="1" applyFill="1" applyBorder="1" applyAlignment="1">
      <alignment horizontal="center" vertical="center" wrapText="1"/>
    </xf>
    <xf numFmtId="0" fontId="34" fillId="0" borderId="7" xfId="0" applyFont="1" applyFill="1" applyBorder="1" applyAlignment="1">
      <alignment horizontal="left" vertical="center" wrapText="1"/>
    </xf>
    <xf numFmtId="0" fontId="34" fillId="0" borderId="7" xfId="0" applyFont="1" applyFill="1" applyBorder="1" applyAlignment="1"/>
    <xf numFmtId="0" fontId="34" fillId="0" borderId="15" xfId="0" applyFont="1" applyFill="1" applyBorder="1" applyAlignment="1"/>
    <xf numFmtId="0" fontId="34" fillId="0" borderId="12" xfId="0" applyFont="1" applyFill="1" applyBorder="1" applyAlignment="1"/>
    <xf numFmtId="168" fontId="34" fillId="0" borderId="8" xfId="0" applyNumberFormat="1" applyFont="1" applyFill="1" applyBorder="1" applyAlignment="1">
      <alignment horizontal="center" vertical="center" wrapText="1"/>
    </xf>
    <xf numFmtId="168" fontId="34" fillId="0" borderId="8" xfId="1" applyNumberFormat="1" applyFont="1" applyFill="1" applyBorder="1" applyAlignment="1">
      <alignment horizontal="center" vertical="center" wrapText="1"/>
    </xf>
    <xf numFmtId="14" fontId="34" fillId="0" borderId="8" xfId="0" applyNumberFormat="1" applyFont="1" applyFill="1" applyBorder="1" applyAlignment="1">
      <alignment horizontal="center" vertical="center"/>
    </xf>
    <xf numFmtId="0" fontId="34" fillId="0" borderId="8" xfId="0" applyFont="1" applyFill="1" applyBorder="1" applyAlignment="1">
      <alignment horizontal="center" vertical="center"/>
    </xf>
    <xf numFmtId="168" fontId="34" fillId="0" borderId="8" xfId="1" applyNumberFormat="1" applyFont="1" applyFill="1" applyBorder="1" applyAlignment="1">
      <alignment horizontal="center" vertical="center"/>
    </xf>
    <xf numFmtId="0" fontId="34" fillId="0" borderId="8" xfId="0" applyFont="1" applyFill="1" applyBorder="1" applyAlignment="1">
      <alignment horizontal="centerContinuous"/>
    </xf>
    <xf numFmtId="0" fontId="34" fillId="0" borderId="8" xfId="0" applyFont="1" applyFill="1" applyBorder="1" applyAlignment="1">
      <alignment horizontal="center"/>
    </xf>
    <xf numFmtId="0" fontId="34" fillId="0" borderId="8" xfId="0" applyFont="1" applyFill="1" applyBorder="1"/>
    <xf numFmtId="0" fontId="34" fillId="0" borderId="8" xfId="0" quotePrefix="1" applyFont="1" applyFill="1" applyBorder="1" applyAlignment="1">
      <alignment horizontal="center" vertical="center"/>
    </xf>
    <xf numFmtId="165" fontId="34" fillId="0" borderId="8" xfId="1" applyNumberFormat="1" applyFont="1" applyFill="1" applyBorder="1" applyAlignment="1">
      <alignment horizontal="center" vertical="center"/>
    </xf>
    <xf numFmtId="165" fontId="34" fillId="0" borderId="8" xfId="0" applyNumberFormat="1" applyFont="1" applyFill="1" applyBorder="1"/>
    <xf numFmtId="0" fontId="34" fillId="0" borderId="8" xfId="0" quotePrefix="1" applyFont="1" applyFill="1" applyBorder="1" applyAlignment="1">
      <alignment horizontal="right"/>
    </xf>
    <xf numFmtId="0" fontId="42" fillId="0" borderId="8" xfId="0" applyFont="1" applyFill="1" applyBorder="1" applyAlignment="1">
      <alignment horizontal="center"/>
    </xf>
    <xf numFmtId="0" fontId="42" fillId="0" borderId="8" xfId="0" applyFont="1" applyFill="1" applyBorder="1" applyAlignment="1">
      <alignment horizontal="center" vertical="center"/>
    </xf>
    <xf numFmtId="0" fontId="34" fillId="0" borderId="0" xfId="0" applyFont="1" applyFill="1"/>
    <xf numFmtId="14" fontId="34" fillId="0" borderId="8" xfId="0" quotePrefix="1" applyNumberFormat="1" applyFont="1" applyFill="1" applyBorder="1" applyAlignment="1">
      <alignment horizontal="center" vertical="center" wrapText="1"/>
    </xf>
    <xf numFmtId="0" fontId="34" fillId="0" borderId="8" xfId="0" quotePrefix="1" applyFont="1" applyFill="1" applyBorder="1"/>
    <xf numFmtId="165" fontId="34" fillId="0" borderId="8" xfId="1" applyNumberFormat="1" applyFont="1" applyFill="1" applyBorder="1" applyAlignment="1">
      <alignment horizontal="center" vertical="center" wrapText="1"/>
    </xf>
    <xf numFmtId="0" fontId="34" fillId="0" borderId="8" xfId="0" applyFont="1" applyFill="1" applyBorder="1" applyAlignment="1">
      <alignment wrapText="1"/>
    </xf>
    <xf numFmtId="164" fontId="34" fillId="0" borderId="8" xfId="1" applyFont="1" applyFill="1" applyBorder="1" applyAlignment="1">
      <alignment horizontal="right" vertical="center" wrapText="1"/>
    </xf>
    <xf numFmtId="164" fontId="34" fillId="0" borderId="8" xfId="1" applyNumberFormat="1" applyFont="1" applyFill="1" applyBorder="1" applyAlignment="1">
      <alignment horizontal="right" vertical="center" wrapText="1"/>
    </xf>
    <xf numFmtId="0" fontId="34" fillId="0" borderId="8" xfId="0" applyFont="1" applyFill="1" applyBorder="1" applyAlignment="1">
      <alignment horizontal="right" vertical="center" wrapText="1"/>
    </xf>
    <xf numFmtId="14" fontId="34" fillId="0" borderId="8" xfId="0" quotePrefix="1" applyNumberFormat="1" applyFont="1" applyFill="1" applyBorder="1" applyAlignment="1">
      <alignment horizontal="right" vertical="center" wrapText="1"/>
    </xf>
    <xf numFmtId="0" fontId="34" fillId="0" borderId="8" xfId="0" quotePrefix="1" applyFont="1" applyFill="1" applyBorder="1" applyAlignment="1">
      <alignment wrapText="1"/>
    </xf>
    <xf numFmtId="0" fontId="34" fillId="0" borderId="8" xfId="0" quotePrefix="1" applyFont="1" applyFill="1" applyBorder="1" applyAlignment="1">
      <alignment horizontal="center" vertical="center" wrapText="1"/>
    </xf>
    <xf numFmtId="14" fontId="34" fillId="0" borderId="8" xfId="0" quotePrefix="1" applyNumberFormat="1" applyFont="1" applyFill="1" applyBorder="1" applyAlignment="1">
      <alignment horizontal="center" vertical="center"/>
    </xf>
    <xf numFmtId="167" fontId="34" fillId="0" borderId="8" xfId="1" applyNumberFormat="1" applyFont="1" applyFill="1" applyBorder="1" applyAlignment="1">
      <alignment horizontal="center" vertical="center"/>
    </xf>
    <xf numFmtId="166" fontId="34" fillId="0" borderId="8" xfId="1" applyNumberFormat="1" applyFont="1" applyFill="1" applyBorder="1" applyAlignment="1">
      <alignment horizontal="center" vertical="center"/>
    </xf>
    <xf numFmtId="0" fontId="34" fillId="0" borderId="8" xfId="0" applyFont="1" applyFill="1" applyBorder="1" applyAlignment="1">
      <alignment vertical="center" wrapText="1"/>
    </xf>
    <xf numFmtId="14" fontId="34" fillId="0" borderId="8" xfId="0" quotePrefix="1" applyNumberFormat="1" applyFont="1" applyFill="1" applyBorder="1" applyAlignment="1">
      <alignment vertical="center" wrapText="1"/>
    </xf>
    <xf numFmtId="168" fontId="34" fillId="0" borderId="8" xfId="1" quotePrefix="1" applyNumberFormat="1" applyFont="1" applyFill="1" applyBorder="1" applyAlignment="1">
      <alignment vertical="center" wrapText="1"/>
    </xf>
    <xf numFmtId="14" fontId="34" fillId="0" borderId="8" xfId="0" applyNumberFormat="1" applyFont="1" applyFill="1" applyBorder="1" applyAlignment="1">
      <alignment vertical="center" wrapText="1"/>
    </xf>
    <xf numFmtId="168" fontId="34" fillId="0" borderId="8" xfId="0" applyNumberFormat="1" applyFont="1" applyFill="1" applyBorder="1" applyAlignment="1">
      <alignment vertical="center" wrapText="1"/>
    </xf>
    <xf numFmtId="168" fontId="34" fillId="0" borderId="8" xfId="1" quotePrefix="1" applyNumberFormat="1" applyFont="1" applyFill="1" applyBorder="1" applyAlignment="1">
      <alignment horizontal="center" vertical="center" wrapText="1"/>
    </xf>
    <xf numFmtId="0" fontId="41" fillId="0" borderId="8" xfId="0" applyFont="1" applyFill="1" applyBorder="1" applyAlignment="1">
      <alignment vertical="center" wrapText="1"/>
    </xf>
    <xf numFmtId="168" fontId="41" fillId="0" borderId="8" xfId="1" quotePrefix="1" applyNumberFormat="1" applyFont="1" applyFill="1" applyBorder="1" applyAlignment="1">
      <alignment horizontal="center" vertical="center" wrapText="1"/>
    </xf>
    <xf numFmtId="165" fontId="34" fillId="0" borderId="8" xfId="1" quotePrefix="1" applyNumberFormat="1" applyFont="1" applyFill="1" applyBorder="1"/>
    <xf numFmtId="168" fontId="40" fillId="0" borderId="8" xfId="1" applyNumberFormat="1" applyFont="1" applyFill="1" applyBorder="1" applyAlignment="1">
      <alignment horizontal="center" vertical="center" wrapText="1"/>
    </xf>
    <xf numFmtId="0" fontId="34" fillId="0" borderId="0" xfId="0" applyFont="1" applyFill="1" applyBorder="1"/>
    <xf numFmtId="14" fontId="34" fillId="0" borderId="8" xfId="1" applyNumberFormat="1" applyFont="1" applyFill="1" applyBorder="1" applyAlignment="1">
      <alignment horizontal="center" vertical="center" wrapText="1"/>
    </xf>
    <xf numFmtId="0" fontId="34" fillId="0" borderId="8" xfId="0" applyFont="1" applyFill="1" applyBorder="1" applyAlignment="1">
      <alignment horizontal="center" vertical="top" wrapText="1"/>
    </xf>
    <xf numFmtId="0" fontId="34" fillId="0" borderId="8" xfId="0" applyFont="1" applyFill="1" applyBorder="1" applyAlignment="1">
      <alignment horizontal="right"/>
    </xf>
    <xf numFmtId="165" fontId="34" fillId="0" borderId="8" xfId="1" quotePrefix="1" applyNumberFormat="1" applyFont="1" applyFill="1" applyBorder="1" applyAlignment="1">
      <alignment horizontal="center" vertical="center"/>
    </xf>
    <xf numFmtId="3" fontId="34" fillId="0" borderId="8" xfId="0" applyNumberFormat="1" applyFont="1" applyFill="1" applyBorder="1" applyAlignment="1">
      <alignment horizontal="right" vertical="center" wrapText="1"/>
    </xf>
    <xf numFmtId="166" fontId="34" fillId="0" borderId="8" xfId="1" quotePrefix="1" applyNumberFormat="1" applyFont="1" applyFill="1" applyBorder="1" applyAlignment="1">
      <alignment horizontal="center" vertical="center"/>
    </xf>
    <xf numFmtId="14" fontId="34" fillId="0" borderId="12" xfId="0" quotePrefix="1" applyNumberFormat="1" applyFont="1" applyFill="1" applyBorder="1" applyAlignment="1">
      <alignment horizontal="center" vertical="center" wrapText="1"/>
    </xf>
    <xf numFmtId="14" fontId="34" fillId="0" borderId="12" xfId="0" applyNumberFormat="1" applyFont="1" applyFill="1" applyBorder="1" applyAlignment="1">
      <alignment horizontal="center" vertical="center" wrapText="1"/>
    </xf>
    <xf numFmtId="0" fontId="34" fillId="0" borderId="8" xfId="0" applyFont="1" applyFill="1" applyBorder="1" applyAlignment="1"/>
    <xf numFmtId="0" fontId="34" fillId="0" borderId="12" xfId="0" applyFont="1" applyFill="1" applyBorder="1"/>
    <xf numFmtId="0" fontId="34" fillId="0" borderId="15" xfId="0" applyFont="1" applyFill="1" applyBorder="1" applyAlignment="1">
      <alignment horizontal="center" vertical="center" wrapText="1"/>
    </xf>
    <xf numFmtId="0" fontId="34" fillId="0" borderId="15" xfId="0" applyFont="1" applyFill="1" applyBorder="1" applyAlignment="1">
      <alignment horizontal="left" vertical="center" wrapText="1"/>
    </xf>
    <xf numFmtId="0" fontId="34" fillId="0" borderId="7" xfId="0" quotePrefix="1" applyFont="1" applyFill="1" applyBorder="1" applyAlignment="1">
      <alignment horizontal="center" vertical="center"/>
    </xf>
    <xf numFmtId="14" fontId="34" fillId="0" borderId="7" xfId="0" applyNumberFormat="1" applyFont="1" applyFill="1" applyBorder="1" applyAlignment="1">
      <alignment horizontal="center" vertical="center"/>
    </xf>
    <xf numFmtId="165" fontId="34" fillId="0" borderId="7" xfId="1" applyNumberFormat="1" applyFont="1" applyFill="1" applyBorder="1" applyAlignment="1">
      <alignment horizontal="center" vertical="center"/>
    </xf>
    <xf numFmtId="14" fontId="34" fillId="0" borderId="15" xfId="0" applyNumberFormat="1" applyFont="1" applyFill="1" applyBorder="1" applyAlignment="1">
      <alignment horizontal="center" vertical="center" wrapText="1"/>
    </xf>
    <xf numFmtId="14" fontId="34" fillId="0" borderId="15" xfId="0" quotePrefix="1" applyNumberFormat="1" applyFont="1" applyFill="1" applyBorder="1" applyAlignment="1">
      <alignment horizontal="center" vertical="center" wrapText="1"/>
    </xf>
    <xf numFmtId="168" fontId="34" fillId="0" borderId="7" xfId="1" applyNumberFormat="1" applyFont="1" applyFill="1" applyBorder="1"/>
    <xf numFmtId="165" fontId="34" fillId="0" borderId="15" xfId="0" applyNumberFormat="1" applyFont="1" applyFill="1" applyBorder="1" applyAlignment="1"/>
    <xf numFmtId="165" fontId="34" fillId="0" borderId="13" xfId="0" quotePrefix="1" applyNumberFormat="1" applyFont="1" applyFill="1" applyBorder="1" applyAlignment="1"/>
    <xf numFmtId="0" fontId="34" fillId="0" borderId="15" xfId="0" applyFont="1" applyFill="1" applyBorder="1" applyAlignment="1">
      <alignment vertical="center"/>
    </xf>
    <xf numFmtId="0" fontId="34" fillId="0" borderId="9" xfId="0" applyFont="1" applyFill="1" applyBorder="1"/>
    <xf numFmtId="165" fontId="34" fillId="0" borderId="9" xfId="0" applyNumberFormat="1" applyFont="1" applyFill="1" applyBorder="1"/>
    <xf numFmtId="0" fontId="34" fillId="0" borderId="9" xfId="0" quotePrefix="1" applyFont="1" applyFill="1" applyBorder="1"/>
    <xf numFmtId="0" fontId="34" fillId="0" borderId="12" xfId="0" applyFont="1" applyFill="1" applyBorder="1" applyAlignment="1">
      <alignment horizontal="center" vertical="center" wrapText="1"/>
    </xf>
    <xf numFmtId="0" fontId="34" fillId="0" borderId="9" xfId="0" applyFont="1" applyFill="1" applyBorder="1" applyAlignment="1">
      <alignment wrapText="1"/>
    </xf>
    <xf numFmtId="168" fontId="47" fillId="0" borderId="8" xfId="1" applyNumberFormat="1" applyFont="1" applyFill="1" applyBorder="1"/>
    <xf numFmtId="0" fontId="34" fillId="0" borderId="8" xfId="0" applyFont="1" applyFill="1" applyBorder="1" applyAlignment="1">
      <alignment horizontal="left"/>
    </xf>
    <xf numFmtId="165" fontId="34" fillId="0" borderId="8" xfId="0" applyNumberFormat="1" applyFont="1" applyFill="1" applyBorder="1" applyAlignment="1">
      <alignment horizontal="centerContinuous"/>
    </xf>
    <xf numFmtId="0" fontId="34" fillId="0" borderId="8" xfId="0" applyFont="1" applyFill="1" applyBorder="1" applyAlignment="1">
      <alignment horizontal="centerContinuous" vertical="center"/>
    </xf>
    <xf numFmtId="165" fontId="34" fillId="0" borderId="8" xfId="1" quotePrefix="1" applyNumberFormat="1" applyFont="1" applyFill="1" applyBorder="1" applyAlignment="1">
      <alignment horizontal="center" vertical="center" wrapText="1"/>
    </xf>
    <xf numFmtId="0" fontId="43" fillId="0" borderId="8" xfId="0" applyFont="1" applyFill="1" applyBorder="1" applyAlignment="1">
      <alignment horizontal="center"/>
    </xf>
    <xf numFmtId="0" fontId="43" fillId="0" borderId="8" xfId="0" applyFont="1" applyFill="1" applyBorder="1" applyAlignment="1">
      <alignment horizontal="center" vertical="center"/>
    </xf>
    <xf numFmtId="0" fontId="40" fillId="0" borderId="8" xfId="0" applyFont="1" applyFill="1" applyBorder="1" applyAlignment="1">
      <alignment horizontal="center" vertical="center" wrapText="1"/>
    </xf>
    <xf numFmtId="168" fontId="34" fillId="0" borderId="8" xfId="1" applyNumberFormat="1" applyFont="1" applyFill="1" applyBorder="1" applyAlignment="1">
      <alignment vertical="center" wrapText="1"/>
    </xf>
    <xf numFmtId="0" fontId="40" fillId="0" borderId="8" xfId="0" applyFont="1" applyFill="1" applyBorder="1" applyAlignment="1">
      <alignment vertical="center" wrapText="1"/>
    </xf>
    <xf numFmtId="168" fontId="40" fillId="0" borderId="8" xfId="0" applyNumberFormat="1" applyFont="1" applyFill="1" applyBorder="1" applyAlignment="1">
      <alignment vertical="center" wrapText="1"/>
    </xf>
    <xf numFmtId="168" fontId="40" fillId="0" borderId="8" xfId="1" applyNumberFormat="1" applyFont="1" applyFill="1" applyBorder="1" applyAlignment="1">
      <alignment vertical="center" wrapText="1"/>
    </xf>
    <xf numFmtId="0" fontId="41" fillId="0" borderId="8" xfId="0" applyFont="1" applyFill="1" applyBorder="1" applyAlignment="1">
      <alignment horizontal="justify"/>
    </xf>
    <xf numFmtId="0" fontId="41" fillId="0" borderId="8" xfId="0" applyFont="1" applyFill="1" applyBorder="1" applyAlignment="1">
      <alignment wrapText="1"/>
    </xf>
    <xf numFmtId="0" fontId="40" fillId="0" borderId="8" xfId="0" applyFont="1" applyFill="1" applyBorder="1" applyAlignment="1">
      <alignment wrapText="1"/>
    </xf>
    <xf numFmtId="0" fontId="40" fillId="0" borderId="8" xfId="0" applyFont="1" applyFill="1" applyBorder="1" applyAlignment="1">
      <alignment horizontal="left" wrapText="1"/>
    </xf>
    <xf numFmtId="165" fontId="34" fillId="0" borderId="12" xfId="1" applyNumberFormat="1" applyFont="1" applyFill="1" applyBorder="1" applyAlignment="1">
      <alignment horizontal="center" vertical="center" wrapText="1"/>
    </xf>
    <xf numFmtId="165" fontId="34" fillId="0" borderId="15" xfId="1" applyNumberFormat="1" applyFont="1" applyFill="1" applyBorder="1" applyAlignment="1">
      <alignment horizontal="center" vertical="center" wrapText="1"/>
    </xf>
    <xf numFmtId="165" fontId="34" fillId="0" borderId="15" xfId="1" quotePrefix="1" applyNumberFormat="1" applyFont="1" applyFill="1" applyBorder="1" applyAlignment="1">
      <alignment horizontal="center" vertical="center" wrapText="1"/>
    </xf>
    <xf numFmtId="165" fontId="34" fillId="0" borderId="8" xfId="1" applyNumberFormat="1" applyFont="1" applyFill="1" applyBorder="1" applyAlignment="1"/>
    <xf numFmtId="0" fontId="40" fillId="0" borderId="15" xfId="0" applyFont="1" applyFill="1" applyBorder="1" applyAlignment="1">
      <alignment horizontal="center" vertical="center" wrapText="1"/>
    </xf>
    <xf numFmtId="0" fontId="40" fillId="0" borderId="15" xfId="0" applyFont="1" applyFill="1" applyBorder="1" applyAlignment="1">
      <alignment horizontal="left" vertical="center" wrapText="1"/>
    </xf>
    <xf numFmtId="0" fontId="40" fillId="0" borderId="12" xfId="0" applyFont="1" applyFill="1" applyBorder="1" applyAlignment="1">
      <alignment horizontal="left" vertical="center" wrapText="1"/>
    </xf>
    <xf numFmtId="0" fontId="40" fillId="0" borderId="12" xfId="0" applyFont="1" applyFill="1" applyBorder="1" applyAlignment="1">
      <alignment horizontal="center" vertical="center" wrapText="1"/>
    </xf>
    <xf numFmtId="14" fontId="40" fillId="0" borderId="12" xfId="0" applyNumberFormat="1" applyFont="1" applyFill="1" applyBorder="1" applyAlignment="1">
      <alignment horizontal="center" vertical="center" wrapText="1"/>
    </xf>
    <xf numFmtId="168" fontId="40" fillId="0" borderId="12" xfId="1" applyNumberFormat="1" applyFont="1" applyFill="1" applyBorder="1" applyAlignment="1">
      <alignment horizontal="center" vertical="center" wrapText="1"/>
    </xf>
    <xf numFmtId="165" fontId="34" fillId="0" borderId="12" xfId="1" applyNumberFormat="1" applyFont="1" applyFill="1" applyBorder="1" applyAlignment="1">
      <alignment vertical="center"/>
    </xf>
    <xf numFmtId="0" fontId="34" fillId="0" borderId="12" xfId="0" quotePrefix="1" applyFont="1" applyFill="1" applyBorder="1" applyAlignment="1">
      <alignment horizontal="center" vertical="center" wrapText="1"/>
    </xf>
    <xf numFmtId="165" fontId="34" fillId="0" borderId="12" xfId="1" applyNumberFormat="1" applyFont="1" applyFill="1" applyBorder="1" applyAlignment="1">
      <alignment horizontal="center" vertical="center"/>
    </xf>
    <xf numFmtId="165" fontId="34" fillId="0" borderId="8" xfId="1" applyNumberFormat="1" applyFont="1" applyFill="1" applyBorder="1" applyAlignment="1">
      <alignment vertical="center" wrapText="1"/>
    </xf>
    <xf numFmtId="165" fontId="34" fillId="0" borderId="8" xfId="1" applyNumberFormat="1" applyFont="1" applyFill="1" applyBorder="1" applyAlignment="1">
      <alignment horizontal="right" vertical="center"/>
    </xf>
    <xf numFmtId="0" fontId="34" fillId="0" borderId="0" xfId="0" applyFont="1" applyFill="1" applyAlignment="1">
      <alignment horizontal="center"/>
    </xf>
    <xf numFmtId="14" fontId="34" fillId="0" borderId="7" xfId="0" quotePrefix="1" applyNumberFormat="1" applyFont="1" applyFill="1" applyBorder="1" applyAlignment="1">
      <alignment horizontal="center" vertical="center" wrapText="1"/>
    </xf>
    <xf numFmtId="165" fontId="34" fillId="0" borderId="7" xfId="1" applyNumberFormat="1" applyFont="1" applyFill="1" applyBorder="1" applyAlignment="1">
      <alignment horizontal="center" vertical="center" wrapText="1"/>
    </xf>
    <xf numFmtId="0" fontId="34" fillId="0" borderId="7" xfId="0" quotePrefix="1" applyFont="1" applyFill="1" applyBorder="1"/>
    <xf numFmtId="0" fontId="34" fillId="0" borderId="12" xfId="0" quotePrefix="1" applyFont="1" applyFill="1" applyBorder="1" applyAlignment="1">
      <alignment horizontal="center" vertical="center"/>
    </xf>
    <xf numFmtId="14" fontId="34" fillId="0" borderId="12" xfId="0" applyNumberFormat="1" applyFont="1" applyFill="1" applyBorder="1" applyAlignment="1">
      <alignment horizontal="center" vertical="center"/>
    </xf>
    <xf numFmtId="0" fontId="34" fillId="0" borderId="12" xfId="0" quotePrefix="1" applyFont="1" applyFill="1" applyBorder="1"/>
    <xf numFmtId="0" fontId="34" fillId="0" borderId="0" xfId="0" quotePrefix="1" applyFont="1" applyFill="1" applyBorder="1" applyAlignment="1">
      <alignment horizontal="center" vertical="center"/>
    </xf>
    <xf numFmtId="14" fontId="34" fillId="0" borderId="0" xfId="0" applyNumberFormat="1" applyFont="1" applyFill="1" applyBorder="1" applyAlignment="1">
      <alignment horizontal="center" vertical="center"/>
    </xf>
    <xf numFmtId="165" fontId="34" fillId="0" borderId="0" xfId="1" applyNumberFormat="1" applyFont="1" applyFill="1" applyBorder="1" applyAlignment="1">
      <alignment horizontal="center" vertical="center"/>
    </xf>
    <xf numFmtId="14" fontId="34" fillId="0" borderId="0" xfId="0" quotePrefix="1" applyNumberFormat="1" applyFont="1" applyFill="1" applyBorder="1" applyAlignment="1">
      <alignment horizontal="center" vertical="center" wrapText="1"/>
    </xf>
    <xf numFmtId="165" fontId="34" fillId="0" borderId="0" xfId="1" applyNumberFormat="1" applyFont="1" applyFill="1" applyBorder="1" applyAlignment="1">
      <alignment horizontal="center" vertical="center" wrapText="1"/>
    </xf>
    <xf numFmtId="168" fontId="34" fillId="0" borderId="0" xfId="1" applyNumberFormat="1" applyFont="1" applyFill="1" applyBorder="1"/>
    <xf numFmtId="0" fontId="34" fillId="0" borderId="0" xfId="0" quotePrefix="1" applyFont="1" applyFill="1" applyBorder="1"/>
    <xf numFmtId="164" fontId="2" fillId="0" borderId="0" xfId="1" applyFont="1" applyFill="1" applyBorder="1"/>
    <xf numFmtId="14" fontId="2" fillId="0" borderId="8" xfId="0" applyNumberFormat="1" applyFont="1" applyFill="1" applyBorder="1" applyAlignment="1">
      <alignment horizontal="center" vertical="center" wrapText="1"/>
    </xf>
    <xf numFmtId="0" fontId="2" fillId="25" borderId="8" xfId="0" applyFont="1" applyFill="1" applyBorder="1"/>
    <xf numFmtId="0" fontId="2" fillId="25" borderId="8" xfId="0" applyFont="1" applyFill="1" applyBorder="1" applyAlignment="1">
      <alignment vertical="center"/>
    </xf>
    <xf numFmtId="0" fontId="31" fillId="25" borderId="8" xfId="0" applyFont="1" applyFill="1" applyBorder="1"/>
    <xf numFmtId="164" fontId="2" fillId="0" borderId="8" xfId="1" applyFont="1" applyBorder="1"/>
    <xf numFmtId="164" fontId="2" fillId="15" borderId="8" xfId="1" applyFont="1" applyFill="1" applyBorder="1"/>
    <xf numFmtId="164" fontId="2" fillId="14" borderId="8" xfId="1" applyFont="1" applyFill="1" applyBorder="1"/>
    <xf numFmtId="164" fontId="2" fillId="10" borderId="8" xfId="1" applyFont="1" applyFill="1" applyBorder="1"/>
    <xf numFmtId="164" fontId="2" fillId="16" borderId="8" xfId="1" applyFont="1" applyFill="1" applyBorder="1"/>
    <xf numFmtId="164" fontId="2" fillId="11" borderId="8" xfId="1" applyFont="1" applyFill="1" applyBorder="1"/>
    <xf numFmtId="164" fontId="2" fillId="18" borderId="0" xfId="1" applyFont="1" applyFill="1"/>
    <xf numFmtId="164" fontId="2" fillId="18" borderId="8" xfId="1" applyFont="1" applyFill="1" applyBorder="1"/>
    <xf numFmtId="0" fontId="2" fillId="0" borderId="12" xfId="0" applyFont="1" applyFill="1" applyBorder="1" applyAlignment="1">
      <alignment horizontal="center" vertical="center" wrapText="1"/>
    </xf>
    <xf numFmtId="14" fontId="2" fillId="0" borderId="12" xfId="0" applyNumberFormat="1"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165" fontId="2" fillId="0" borderId="12" xfId="1" applyNumberFormat="1" applyFont="1" applyFill="1" applyBorder="1" applyAlignment="1">
      <alignment horizontal="center" vertical="center" wrapText="1"/>
    </xf>
    <xf numFmtId="0" fontId="2" fillId="25" borderId="8" xfId="0" applyFont="1" applyFill="1" applyBorder="1" applyAlignment="1">
      <alignment horizontal="center" vertical="center" wrapText="1"/>
    </xf>
    <xf numFmtId="0" fontId="16" fillId="0" borderId="8" xfId="0" applyFont="1" applyBorder="1" applyAlignment="1">
      <alignment wrapText="1"/>
    </xf>
    <xf numFmtId="0" fontId="0" fillId="0" borderId="8" xfId="0" applyBorder="1" applyAlignment="1">
      <alignment wrapText="1"/>
    </xf>
    <xf numFmtId="0" fontId="2" fillId="0" borderId="12" xfId="0" applyFont="1" applyFill="1" applyBorder="1" applyAlignment="1">
      <alignment horizontal="center" vertical="center" wrapText="1"/>
    </xf>
    <xf numFmtId="14" fontId="2" fillId="0" borderId="12" xfId="0" applyNumberFormat="1"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xf>
    <xf numFmtId="14" fontId="2" fillId="0" borderId="8" xfId="0" quotePrefix="1" applyNumberFormat="1" applyFont="1" applyFill="1" applyBorder="1" applyAlignment="1">
      <alignment horizontal="center" vertical="center" wrapText="1"/>
    </xf>
    <xf numFmtId="0" fontId="2" fillId="0" borderId="8" xfId="0" applyFont="1" applyBorder="1" applyAlignment="1">
      <alignment horizontal="center" vertical="center" wrapText="1"/>
    </xf>
    <xf numFmtId="0" fontId="2" fillId="0" borderId="8" xfId="0" applyFont="1" applyBorder="1" applyAlignment="1">
      <alignment horizontal="center" vertical="center"/>
    </xf>
    <xf numFmtId="165" fontId="2" fillId="12" borderId="12" xfId="1"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xf>
    <xf numFmtId="165" fontId="2" fillId="0" borderId="12" xfId="1" applyNumberFormat="1" applyFont="1" applyFill="1" applyBorder="1" applyAlignment="1">
      <alignment horizontal="center" vertical="center" wrapText="1"/>
    </xf>
    <xf numFmtId="0" fontId="2" fillId="25" borderId="8" xfId="0" applyFont="1" applyFill="1" applyBorder="1" applyAlignment="1">
      <alignment horizontal="left" vertical="center" wrapText="1"/>
    </xf>
    <xf numFmtId="0" fontId="2" fillId="25" borderId="8" xfId="0" quotePrefix="1" applyFont="1" applyFill="1" applyBorder="1" applyAlignment="1">
      <alignment horizontal="center" vertical="center"/>
    </xf>
    <xf numFmtId="14" fontId="2" fillId="25" borderId="8" xfId="0" applyNumberFormat="1" applyFont="1" applyFill="1" applyBorder="1" applyAlignment="1">
      <alignment horizontal="center" vertical="center"/>
    </xf>
    <xf numFmtId="165" fontId="2" fillId="25" borderId="8" xfId="1" applyNumberFormat="1" applyFont="1" applyFill="1" applyBorder="1" applyAlignment="1">
      <alignment horizontal="center" vertical="center"/>
    </xf>
    <xf numFmtId="14" fontId="2" fillId="25" borderId="8" xfId="0" applyNumberFormat="1" applyFont="1" applyFill="1" applyBorder="1" applyAlignment="1">
      <alignment horizontal="center" vertical="center" wrapText="1"/>
    </xf>
    <xf numFmtId="14" fontId="2" fillId="25" borderId="8" xfId="0" quotePrefix="1" applyNumberFormat="1" applyFont="1" applyFill="1" applyBorder="1" applyAlignment="1">
      <alignment horizontal="center" vertical="center" wrapText="1"/>
    </xf>
    <xf numFmtId="165" fontId="2" fillId="25" borderId="8" xfId="1" applyNumberFormat="1" applyFont="1" applyFill="1" applyBorder="1" applyAlignment="1">
      <alignment horizontal="center" vertical="center" wrapText="1"/>
    </xf>
    <xf numFmtId="0" fontId="2" fillId="25" borderId="8" xfId="0" applyFont="1" applyFill="1" applyBorder="1" applyAlignment="1">
      <alignment horizontal="center" vertical="center"/>
    </xf>
    <xf numFmtId="164" fontId="2" fillId="25" borderId="8" xfId="1" applyFont="1" applyFill="1" applyBorder="1"/>
    <xf numFmtId="165" fontId="2" fillId="25" borderId="8" xfId="0" applyNumberFormat="1" applyFont="1" applyFill="1" applyBorder="1"/>
    <xf numFmtId="0" fontId="2" fillId="25" borderId="8" xfId="0" quotePrefix="1" applyFont="1" applyFill="1" applyBorder="1"/>
    <xf numFmtId="0" fontId="2" fillId="25" borderId="8" xfId="0" applyFont="1" applyFill="1" applyBorder="1" applyAlignment="1">
      <alignment wrapText="1"/>
    </xf>
    <xf numFmtId="0" fontId="29" fillId="25" borderId="8" xfId="0" applyFont="1" applyFill="1" applyBorder="1" applyAlignment="1">
      <alignment horizontal="center"/>
    </xf>
    <xf numFmtId="0" fontId="29" fillId="25" borderId="8" xfId="0" applyFont="1" applyFill="1" applyBorder="1" applyAlignment="1">
      <alignment horizontal="center" vertical="center"/>
    </xf>
    <xf numFmtId="0" fontId="2" fillId="25" borderId="0" xfId="0" applyFont="1" applyFill="1"/>
    <xf numFmtId="0" fontId="2" fillId="25" borderId="8" xfId="0" quotePrefix="1" applyFont="1" applyFill="1" applyBorder="1" applyAlignment="1">
      <alignment horizontal="center" vertical="center" wrapText="1"/>
    </xf>
    <xf numFmtId="14" fontId="2" fillId="25" borderId="8" xfId="0" quotePrefix="1" applyNumberFormat="1" applyFont="1" applyFill="1" applyBorder="1" applyAlignment="1">
      <alignment horizontal="right" vertical="center" wrapText="1"/>
    </xf>
    <xf numFmtId="164" fontId="2" fillId="25" borderId="8" xfId="1" applyNumberFormat="1" applyFont="1" applyFill="1" applyBorder="1" applyAlignment="1">
      <alignment horizontal="right" vertical="center" wrapText="1"/>
    </xf>
    <xf numFmtId="0" fontId="28" fillId="25" borderId="8" xfId="0" applyFont="1" applyFill="1" applyBorder="1" applyAlignment="1">
      <alignment horizontal="center"/>
    </xf>
    <xf numFmtId="0" fontId="28" fillId="25" borderId="8" xfId="0" applyFont="1" applyFill="1" applyBorder="1" applyAlignment="1">
      <alignment horizontal="center" vertical="center"/>
    </xf>
    <xf numFmtId="165" fontId="2" fillId="25" borderId="8" xfId="1" applyNumberFormat="1" applyFont="1" applyFill="1" applyBorder="1"/>
    <xf numFmtId="0" fontId="6" fillId="25" borderId="8" xfId="0" applyFont="1" applyFill="1" applyBorder="1" applyAlignment="1">
      <alignment vertical="center" wrapText="1"/>
    </xf>
    <xf numFmtId="168" fontId="16" fillId="25" borderId="8" xfId="1" quotePrefix="1" applyNumberFormat="1" applyFont="1" applyFill="1" applyBorder="1" applyAlignment="1">
      <alignment horizontal="center" vertical="center" wrapText="1"/>
    </xf>
    <xf numFmtId="165" fontId="2" fillId="25" borderId="8" xfId="1" quotePrefix="1" applyNumberFormat="1" applyFont="1" applyFill="1" applyBorder="1"/>
    <xf numFmtId="168" fontId="0" fillId="25" borderId="8" xfId="1" applyNumberFormat="1" applyFont="1" applyFill="1" applyBorder="1" applyAlignment="1">
      <alignment horizontal="center" vertical="center" wrapText="1"/>
    </xf>
    <xf numFmtId="14" fontId="2" fillId="25" borderId="12" xfId="0" quotePrefix="1" applyNumberFormat="1" applyFont="1" applyFill="1" applyBorder="1" applyAlignment="1">
      <alignment horizontal="center" vertical="center" wrapText="1"/>
    </xf>
    <xf numFmtId="165" fontId="2" fillId="25" borderId="12" xfId="1" applyNumberFormat="1" applyFont="1" applyFill="1" applyBorder="1" applyAlignment="1">
      <alignment horizontal="center" vertical="center" wrapText="1"/>
    </xf>
    <xf numFmtId="165" fontId="2" fillId="25" borderId="9" xfId="0" applyNumberFormat="1" applyFont="1" applyFill="1" applyBorder="1"/>
    <xf numFmtId="0" fontId="2" fillId="25" borderId="15" xfId="0" applyFont="1" applyFill="1" applyBorder="1" applyAlignment="1">
      <alignment horizontal="center" vertical="center" wrapText="1"/>
    </xf>
    <xf numFmtId="0" fontId="2" fillId="25" borderId="15" xfId="0" applyFont="1" applyFill="1" applyBorder="1" applyAlignment="1">
      <alignment horizontal="left" vertical="center" wrapText="1"/>
    </xf>
    <xf numFmtId="14" fontId="2" fillId="25" borderId="7" xfId="0" applyNumberFormat="1" applyFont="1" applyFill="1" applyBorder="1" applyAlignment="1">
      <alignment horizontal="center" vertical="center"/>
    </xf>
    <xf numFmtId="165" fontId="2" fillId="25" borderId="7" xfId="1" applyNumberFormat="1" applyFont="1" applyFill="1" applyBorder="1" applyAlignment="1">
      <alignment horizontal="center" vertical="center"/>
    </xf>
    <xf numFmtId="14" fontId="2" fillId="25" borderId="15" xfId="0" quotePrefix="1" applyNumberFormat="1" applyFont="1" applyFill="1" applyBorder="1" applyAlignment="1">
      <alignment horizontal="center" vertical="center" wrapText="1"/>
    </xf>
    <xf numFmtId="165" fontId="2" fillId="25" borderId="15" xfId="1" applyNumberFormat="1" applyFont="1" applyFill="1" applyBorder="1" applyAlignment="1">
      <alignment horizontal="center" vertical="center" wrapText="1"/>
    </xf>
    <xf numFmtId="165" fontId="2" fillId="25" borderId="15" xfId="1" quotePrefix="1" applyNumberFormat="1" applyFont="1" applyFill="1" applyBorder="1" applyAlignment="1">
      <alignment horizontal="center" vertical="center" wrapText="1"/>
    </xf>
    <xf numFmtId="165" fontId="2" fillId="25" borderId="7" xfId="1" applyNumberFormat="1" applyFont="1" applyFill="1" applyBorder="1"/>
    <xf numFmtId="165" fontId="2" fillId="25" borderId="15" xfId="1" applyNumberFormat="1" applyFont="1" applyFill="1" applyBorder="1" applyAlignment="1"/>
    <xf numFmtId="165" fontId="2" fillId="25" borderId="8" xfId="1" applyNumberFormat="1" applyFont="1" applyFill="1" applyBorder="1" applyAlignment="1"/>
    <xf numFmtId="165" fontId="2" fillId="25" borderId="15" xfId="0" applyNumberFormat="1" applyFont="1" applyFill="1" applyBorder="1" applyAlignment="1"/>
    <xf numFmtId="165" fontId="2" fillId="25" borderId="13" xfId="0" quotePrefix="1" applyNumberFormat="1" applyFont="1" applyFill="1" applyBorder="1" applyAlignment="1"/>
    <xf numFmtId="0" fontId="2" fillId="25" borderId="15" xfId="0" applyFont="1" applyFill="1" applyBorder="1" applyAlignment="1">
      <alignment vertical="center"/>
    </xf>
    <xf numFmtId="164" fontId="2" fillId="25" borderId="12" xfId="1" applyFont="1" applyFill="1" applyBorder="1"/>
    <xf numFmtId="164" fontId="3" fillId="0" borderId="0" xfId="1" applyFont="1"/>
    <xf numFmtId="14" fontId="2" fillId="0" borderId="12" xfId="0" applyNumberFormat="1"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165" fontId="2" fillId="0" borderId="12" xfId="1"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xf>
    <xf numFmtId="165" fontId="2" fillId="0" borderId="12" xfId="1" applyNumberFormat="1" applyFont="1" applyFill="1" applyBorder="1" applyAlignment="1">
      <alignment horizontal="center" vertical="center" wrapText="1"/>
    </xf>
    <xf numFmtId="165" fontId="2" fillId="0" borderId="8" xfId="1" applyNumberFormat="1" applyFont="1" applyFill="1" applyBorder="1" applyAlignment="1">
      <alignment horizontal="right" vertical="center"/>
    </xf>
    <xf numFmtId="14" fontId="2" fillId="25" borderId="12" xfId="0" applyNumberFormat="1" applyFont="1" applyFill="1" applyBorder="1" applyAlignment="1">
      <alignment horizontal="center" vertical="center" wrapText="1"/>
    </xf>
    <xf numFmtId="0" fontId="0" fillId="25" borderId="8" xfId="0" applyFill="1" applyBorder="1" applyAlignment="1">
      <alignment vertical="center" wrapText="1"/>
    </xf>
    <xf numFmtId="0" fontId="0" fillId="25" borderId="8" xfId="0" applyFill="1" applyBorder="1" applyAlignment="1">
      <alignment horizontal="center" vertical="center" wrapText="1"/>
    </xf>
    <xf numFmtId="0" fontId="2" fillId="25" borderId="7" xfId="0" applyFont="1" applyFill="1" applyBorder="1" applyAlignment="1">
      <alignment horizontal="left" vertical="center" wrapText="1"/>
    </xf>
    <xf numFmtId="0" fontId="0" fillId="25" borderId="15" xfId="0" applyFill="1" applyBorder="1" applyAlignment="1">
      <alignment horizontal="left" vertical="center" wrapText="1"/>
    </xf>
    <xf numFmtId="0" fontId="0" fillId="25" borderId="12" xfId="0" applyFill="1" applyBorder="1" applyAlignment="1">
      <alignment horizontal="left" vertical="center" wrapText="1"/>
    </xf>
    <xf numFmtId="14" fontId="2" fillId="25" borderId="15" xfId="0" applyNumberFormat="1" applyFont="1" applyFill="1" applyBorder="1" applyAlignment="1">
      <alignment horizontal="center" vertical="center" wrapText="1"/>
    </xf>
    <xf numFmtId="14" fontId="2" fillId="25" borderId="12" xfId="0" applyNumberFormat="1" applyFont="1" applyFill="1" applyBorder="1" applyAlignment="1">
      <alignment horizontal="center" vertical="center" wrapText="1"/>
    </xf>
    <xf numFmtId="0" fontId="2" fillId="25" borderId="7" xfId="0" applyFont="1" applyFill="1" applyBorder="1" applyAlignment="1">
      <alignment horizontal="center" vertical="center" wrapText="1"/>
    </xf>
    <xf numFmtId="0" fontId="0" fillId="25" borderId="15" xfId="0" applyFill="1" applyBorder="1" applyAlignment="1">
      <alignment horizontal="center" vertical="center" wrapText="1"/>
    </xf>
    <xf numFmtId="0" fontId="0" fillId="25" borderId="12" xfId="0" applyFill="1" applyBorder="1" applyAlignment="1">
      <alignment horizontal="center" vertical="center" wrapText="1"/>
    </xf>
    <xf numFmtId="0" fontId="2" fillId="25" borderId="8" xfId="0" applyFont="1" applyFill="1" applyBorder="1" applyAlignment="1">
      <alignment horizontal="center" vertical="center" wrapText="1"/>
    </xf>
    <xf numFmtId="0" fontId="2" fillId="25" borderId="12" xfId="0" applyFont="1" applyFill="1" applyBorder="1" applyAlignment="1">
      <alignment horizontal="center" vertical="center" wrapText="1"/>
    </xf>
    <xf numFmtId="0" fontId="3" fillId="25" borderId="8" xfId="0" applyFont="1" applyFill="1" applyBorder="1" applyAlignment="1">
      <alignment horizontal="center" vertical="center"/>
    </xf>
    <xf numFmtId="168" fontId="2" fillId="25" borderId="8" xfId="1" applyNumberFormat="1" applyFont="1" applyFill="1" applyBorder="1" applyAlignment="1">
      <alignment horizontal="center" vertical="center"/>
    </xf>
    <xf numFmtId="0" fontId="2" fillId="25" borderId="9" xfId="0" applyFont="1" applyFill="1" applyBorder="1"/>
    <xf numFmtId="0" fontId="2" fillId="25" borderId="9" xfId="0" quotePrefix="1" applyFont="1" applyFill="1" applyBorder="1"/>
    <xf numFmtId="0" fontId="0" fillId="25" borderId="8" xfId="0" applyFill="1" applyBorder="1" applyAlignment="1">
      <alignment vertical="center" wrapText="1"/>
    </xf>
    <xf numFmtId="0" fontId="2" fillId="14" borderId="8" xfId="0" applyFont="1" applyFill="1" applyBorder="1" applyAlignment="1">
      <alignment horizontal="left" vertical="center" wrapText="1"/>
    </xf>
    <xf numFmtId="14" fontId="2" fillId="25" borderId="8" xfId="0" applyNumberFormat="1" applyFont="1" applyFill="1" applyBorder="1" applyAlignment="1">
      <alignment horizontal="left" vertical="center" wrapText="1"/>
    </xf>
    <xf numFmtId="0" fontId="2" fillId="25" borderId="0" xfId="0" applyFont="1" applyFill="1" applyBorder="1"/>
    <xf numFmtId="0" fontId="2" fillId="25" borderId="6" xfId="0" applyFont="1" applyFill="1" applyBorder="1"/>
    <xf numFmtId="168" fontId="2" fillId="25" borderId="8" xfId="1" applyNumberFormat="1" applyFont="1" applyFill="1" applyBorder="1" applyAlignment="1">
      <alignment horizontal="center" vertical="center" wrapText="1"/>
    </xf>
    <xf numFmtId="0" fontId="0" fillId="25" borderId="8" xfId="0" applyFill="1" applyBorder="1" applyAlignment="1">
      <alignment wrapText="1"/>
    </xf>
    <xf numFmtId="0" fontId="4" fillId="25" borderId="8" xfId="0" applyFont="1" applyFill="1" applyBorder="1" applyAlignment="1">
      <alignment horizontal="center" vertical="center"/>
    </xf>
    <xf numFmtId="0" fontId="5" fillId="25" borderId="8" xfId="0" applyFont="1" applyFill="1" applyBorder="1" applyAlignment="1">
      <alignment horizontal="center" vertical="center"/>
    </xf>
    <xf numFmtId="164" fontId="2" fillId="25" borderId="8" xfId="1" applyFont="1" applyFill="1" applyBorder="1" applyAlignment="1">
      <alignment horizontal="center" vertical="center"/>
    </xf>
    <xf numFmtId="0" fontId="2" fillId="25" borderId="8" xfId="0" applyFont="1" applyFill="1" applyBorder="1" applyAlignment="1">
      <alignment vertical="center" wrapText="1"/>
    </xf>
    <xf numFmtId="0" fontId="0" fillId="25" borderId="8" xfId="0" applyFill="1" applyBorder="1" applyAlignment="1">
      <alignment horizontal="left" wrapText="1"/>
    </xf>
    <xf numFmtId="164" fontId="2" fillId="25" borderId="0" xfId="1" applyFont="1" applyFill="1"/>
    <xf numFmtId="0" fontId="2" fillId="25" borderId="7" xfId="0" applyFont="1" applyFill="1" applyBorder="1" applyAlignment="1"/>
    <xf numFmtId="0" fontId="2" fillId="25" borderId="8" xfId="0" applyFont="1" applyFill="1" applyBorder="1" applyAlignment="1"/>
    <xf numFmtId="0" fontId="2" fillId="25" borderId="15" xfId="0" applyFont="1" applyFill="1" applyBorder="1" applyAlignment="1"/>
    <xf numFmtId="0" fontId="2" fillId="25" borderId="12" xfId="0" applyFont="1" applyFill="1" applyBorder="1" applyAlignment="1"/>
    <xf numFmtId="165" fontId="2" fillId="25" borderId="7" xfId="1" applyNumberFormat="1" applyFont="1" applyFill="1" applyBorder="1" applyAlignment="1"/>
    <xf numFmtId="165" fontId="2" fillId="25" borderId="12" xfId="1" applyNumberFormat="1" applyFont="1" applyFill="1" applyBorder="1" applyAlignment="1"/>
    <xf numFmtId="0" fontId="2" fillId="14" borderId="7" xfId="0" quotePrefix="1" applyFont="1" applyFill="1" applyBorder="1" applyAlignment="1">
      <alignment horizontal="center" vertical="center"/>
    </xf>
    <xf numFmtId="14" fontId="2" fillId="14" borderId="12" xfId="0" quotePrefix="1" applyNumberFormat="1" applyFont="1" applyFill="1" applyBorder="1" applyAlignment="1">
      <alignment horizontal="center" vertical="center" wrapText="1"/>
    </xf>
    <xf numFmtId="0" fontId="2" fillId="25" borderId="9" xfId="0" applyFont="1" applyFill="1" applyBorder="1" applyAlignment="1">
      <alignment wrapText="1"/>
    </xf>
    <xf numFmtId="0" fontId="2" fillId="25" borderId="12" xfId="0" quotePrefix="1" applyFont="1" applyFill="1" applyBorder="1" applyAlignment="1">
      <alignment horizontal="center" vertical="center" wrapText="1"/>
    </xf>
    <xf numFmtId="165" fontId="2" fillId="25" borderId="12" xfId="1" applyNumberFormat="1" applyFont="1" applyFill="1" applyBorder="1" applyAlignment="1">
      <alignment horizontal="center" vertical="center"/>
    </xf>
    <xf numFmtId="165" fontId="2" fillId="25" borderId="8" xfId="1" applyNumberFormat="1" applyFont="1" applyFill="1" applyBorder="1" applyAlignment="1">
      <alignment vertical="center" wrapText="1"/>
    </xf>
    <xf numFmtId="165" fontId="2" fillId="25" borderId="8" xfId="1" applyNumberFormat="1" applyFont="1" applyFill="1" applyBorder="1" applyAlignment="1">
      <alignment horizontal="right" vertical="center"/>
    </xf>
    <xf numFmtId="164" fontId="2" fillId="25" borderId="12" xfId="1" applyFont="1" applyFill="1" applyBorder="1" applyAlignment="1">
      <alignment horizontal="center" vertical="center" wrapText="1"/>
    </xf>
    <xf numFmtId="14" fontId="2" fillId="0" borderId="12" xfId="0" applyNumberFormat="1"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165" fontId="2" fillId="0" borderId="12" xfId="1" applyNumberFormat="1" applyFont="1" applyFill="1" applyBorder="1" applyAlignment="1">
      <alignment horizontal="center" vertical="center" wrapText="1"/>
    </xf>
    <xf numFmtId="14" fontId="2" fillId="25" borderId="8" xfId="0" applyNumberFormat="1" applyFont="1" applyFill="1" applyBorder="1" applyAlignment="1">
      <alignment vertical="center" wrapText="1"/>
    </xf>
    <xf numFmtId="0" fontId="48" fillId="25" borderId="8" xfId="0" applyFont="1" applyFill="1" applyBorder="1" applyAlignment="1">
      <alignment vertical="center" wrapText="1"/>
    </xf>
    <xf numFmtId="0" fontId="0" fillId="14" borderId="12" xfId="0" applyFill="1" applyBorder="1" applyAlignment="1">
      <alignment horizontal="center" vertical="center" wrapText="1"/>
    </xf>
    <xf numFmtId="0" fontId="0" fillId="14" borderId="8" xfId="0" applyFill="1" applyBorder="1" applyAlignment="1">
      <alignment vertical="center" wrapText="1"/>
    </xf>
    <xf numFmtId="0" fontId="2" fillId="14" borderId="8" xfId="0" applyFont="1" applyFill="1" applyBorder="1" applyAlignment="1">
      <alignment vertical="center" wrapText="1"/>
    </xf>
    <xf numFmtId="14" fontId="2" fillId="14" borderId="8" xfId="0" applyNumberFormat="1" applyFont="1" applyFill="1" applyBorder="1" applyAlignment="1">
      <alignment vertical="center" wrapText="1"/>
    </xf>
    <xf numFmtId="168" fontId="0" fillId="14" borderId="12" xfId="1" applyNumberFormat="1" applyFont="1" applyFill="1" applyBorder="1" applyAlignment="1">
      <alignment horizontal="center" vertical="center" wrapText="1"/>
    </xf>
    <xf numFmtId="165" fontId="2" fillId="14" borderId="12" xfId="1" applyNumberFormat="1" applyFont="1" applyFill="1" applyBorder="1" applyAlignment="1">
      <alignment horizontal="center" vertical="center" wrapText="1"/>
    </xf>
    <xf numFmtId="168" fontId="2" fillId="14" borderId="8" xfId="1" applyNumberFormat="1" applyFont="1" applyFill="1" applyBorder="1" applyAlignment="1">
      <alignment horizontal="center" vertical="center"/>
    </xf>
    <xf numFmtId="165" fontId="2" fillId="14" borderId="12" xfId="1" applyNumberFormat="1" applyFont="1" applyFill="1" applyBorder="1" applyAlignment="1"/>
    <xf numFmtId="165" fontId="2" fillId="14" borderId="12" xfId="1" applyNumberFormat="1" applyFont="1" applyFill="1" applyBorder="1" applyAlignment="1">
      <alignment vertical="center"/>
    </xf>
    <xf numFmtId="165" fontId="2" fillId="14" borderId="13" xfId="1" applyNumberFormat="1" applyFont="1" applyFill="1" applyBorder="1" applyAlignment="1">
      <alignment horizontal="left" vertical="center" wrapText="1"/>
    </xf>
    <xf numFmtId="165" fontId="2" fillId="14" borderId="13" xfId="1" applyNumberFormat="1" applyFont="1" applyFill="1" applyBorder="1" applyAlignment="1">
      <alignment vertical="center"/>
    </xf>
    <xf numFmtId="0" fontId="2" fillId="14" borderId="9" xfId="0" quotePrefix="1" applyFont="1" applyFill="1" applyBorder="1"/>
    <xf numFmtId="164" fontId="2" fillId="14" borderId="0" xfId="1" applyFont="1" applyFill="1"/>
    <xf numFmtId="0" fontId="49" fillId="14" borderId="8" xfId="0" applyFont="1" applyFill="1" applyBorder="1" applyAlignment="1">
      <alignment vertical="center" wrapText="1"/>
    </xf>
    <xf numFmtId="0" fontId="2" fillId="14" borderId="9" xfId="0" applyFont="1" applyFill="1" applyBorder="1"/>
    <xf numFmtId="165" fontId="2" fillId="25" borderId="8" xfId="0" applyNumberFormat="1" applyFont="1" applyFill="1" applyBorder="1" applyAlignment="1">
      <alignment horizontal="center" vertical="center"/>
    </xf>
    <xf numFmtId="165" fontId="2" fillId="14" borderId="9" xfId="0" applyNumberFormat="1" applyFont="1" applyFill="1" applyBorder="1"/>
    <xf numFmtId="0" fontId="2" fillId="14" borderId="12" xfId="0" quotePrefix="1" applyFont="1" applyFill="1" applyBorder="1" applyAlignment="1">
      <alignment horizontal="center" vertical="center" wrapText="1"/>
    </xf>
    <xf numFmtId="0" fontId="2" fillId="14" borderId="12" xfId="0" applyFont="1" applyFill="1" applyBorder="1" applyAlignment="1">
      <alignment horizontal="center" vertical="center" wrapText="1"/>
    </xf>
    <xf numFmtId="14" fontId="2" fillId="14" borderId="12" xfId="0" applyNumberFormat="1" applyFont="1" applyFill="1" applyBorder="1" applyAlignment="1">
      <alignment horizontal="center" vertical="center" wrapText="1"/>
    </xf>
    <xf numFmtId="0" fontId="2" fillId="14" borderId="9" xfId="0" applyFont="1" applyFill="1" applyBorder="1" applyAlignment="1">
      <alignment wrapText="1"/>
    </xf>
    <xf numFmtId="0" fontId="3" fillId="14" borderId="8" xfId="0" applyFont="1" applyFill="1" applyBorder="1" applyAlignment="1">
      <alignment horizontal="center" vertical="center"/>
    </xf>
    <xf numFmtId="0" fontId="34" fillId="0" borderId="8" xfId="0" applyFont="1" applyFill="1" applyBorder="1" applyAlignment="1">
      <alignment horizontal="left" vertical="top" wrapText="1"/>
    </xf>
    <xf numFmtId="0" fontId="34" fillId="0" borderId="8" xfId="0" applyFont="1" applyFill="1" applyBorder="1" applyAlignment="1">
      <alignment horizontal="centerContinuous" wrapText="1"/>
    </xf>
    <xf numFmtId="0" fontId="34" fillId="0" borderId="0" xfId="0" applyFont="1" applyFill="1" applyAlignment="1">
      <alignment wrapText="1"/>
    </xf>
    <xf numFmtId="168" fontId="34" fillId="0" borderId="0" xfId="0" applyNumberFormat="1" applyFont="1" applyFill="1" applyAlignment="1">
      <alignment wrapText="1"/>
    </xf>
    <xf numFmtId="164" fontId="34" fillId="0" borderId="0" xfId="0" applyNumberFormat="1" applyFont="1" applyFill="1" applyAlignment="1">
      <alignment wrapText="1"/>
    </xf>
    <xf numFmtId="0" fontId="34" fillId="0" borderId="0" xfId="0" applyFont="1" applyFill="1" applyBorder="1" applyAlignment="1">
      <alignment wrapText="1"/>
    </xf>
    <xf numFmtId="168" fontId="34" fillId="0" borderId="0" xfId="0" applyNumberFormat="1" applyFont="1" applyFill="1" applyBorder="1" applyAlignment="1">
      <alignment wrapText="1"/>
    </xf>
    <xf numFmtId="0" fontId="34" fillId="0" borderId="6" xfId="0" applyFont="1" applyFill="1" applyBorder="1" applyAlignment="1">
      <alignment wrapText="1"/>
    </xf>
    <xf numFmtId="14" fontId="34" fillId="0" borderId="15" xfId="0" applyNumberFormat="1" applyFont="1" applyFill="1" applyBorder="1" applyAlignment="1">
      <alignment horizontal="center" vertical="center" wrapText="1"/>
    </xf>
    <xf numFmtId="14" fontId="34" fillId="0" borderId="12" xfId="0" applyNumberFormat="1" applyFont="1" applyFill="1" applyBorder="1" applyAlignment="1">
      <alignment horizontal="center" vertical="center" wrapText="1"/>
    </xf>
    <xf numFmtId="14" fontId="34" fillId="0" borderId="8" xfId="0" applyNumberFormat="1" applyFont="1" applyFill="1" applyBorder="1" applyAlignment="1">
      <alignment horizontal="center" vertical="center" wrapText="1"/>
    </xf>
    <xf numFmtId="0" fontId="34" fillId="0" borderId="8" xfId="0" applyFont="1" applyFill="1" applyBorder="1" applyAlignment="1">
      <alignment horizontal="left" vertical="center" wrapText="1"/>
    </xf>
    <xf numFmtId="0" fontId="34" fillId="0" borderId="8" xfId="0" applyFont="1" applyFill="1" applyBorder="1" applyAlignment="1">
      <alignment horizontal="center" vertical="center" wrapText="1"/>
    </xf>
    <xf numFmtId="0" fontId="34" fillId="0" borderId="15" xfId="0" applyFont="1" applyFill="1" applyBorder="1" applyAlignment="1">
      <alignment horizontal="left" vertical="center" wrapText="1"/>
    </xf>
    <xf numFmtId="0" fontId="34" fillId="0" borderId="12" xfId="0" applyFont="1" applyFill="1" applyBorder="1" applyAlignment="1">
      <alignment horizontal="left" vertical="center" wrapText="1"/>
    </xf>
    <xf numFmtId="165" fontId="34" fillId="0" borderId="12" xfId="1" applyNumberFormat="1" applyFont="1" applyFill="1" applyBorder="1" applyAlignment="1">
      <alignment horizontal="center" vertical="center" wrapText="1"/>
    </xf>
    <xf numFmtId="165" fontId="34" fillId="0" borderId="8" xfId="1" applyNumberFormat="1" applyFont="1" applyFill="1" applyBorder="1" applyAlignment="1">
      <alignment horizontal="center" vertical="center" wrapText="1"/>
    </xf>
    <xf numFmtId="0" fontId="34" fillId="0" borderId="8" xfId="0" applyFont="1" applyFill="1" applyBorder="1" applyAlignment="1">
      <alignment horizontal="center" wrapText="1"/>
    </xf>
    <xf numFmtId="14" fontId="42" fillId="0" borderId="8" xfId="0" applyNumberFormat="1" applyFont="1" applyFill="1" applyBorder="1" applyAlignment="1">
      <alignment horizontal="center" vertical="center" wrapText="1"/>
    </xf>
    <xf numFmtId="0" fontId="34" fillId="0" borderId="8" xfId="0" applyFont="1" applyFill="1" applyBorder="1" applyAlignment="1">
      <alignment vertical="center" wrapText="1"/>
    </xf>
    <xf numFmtId="165" fontId="34" fillId="0" borderId="15" xfId="1" applyNumberFormat="1" applyFont="1" applyFill="1" applyBorder="1" applyAlignment="1">
      <alignment horizontal="center" vertical="center" wrapText="1"/>
    </xf>
    <xf numFmtId="0" fontId="34" fillId="0" borderId="8" xfId="0" applyFont="1" applyFill="1" applyBorder="1" applyAlignment="1">
      <alignment wrapText="1"/>
    </xf>
    <xf numFmtId="0" fontId="34" fillId="0" borderId="7" xfId="0" applyFont="1" applyFill="1" applyBorder="1" applyAlignment="1">
      <alignment vertical="center" wrapText="1"/>
    </xf>
    <xf numFmtId="0" fontId="34" fillId="0" borderId="7" xfId="0" applyFont="1" applyFill="1" applyBorder="1" applyAlignment="1">
      <alignment wrapText="1"/>
    </xf>
    <xf numFmtId="0" fontId="34" fillId="0" borderId="8" xfId="0" applyFont="1" applyFill="1" applyBorder="1" applyAlignment="1">
      <alignment horizontal="centerContinuous" vertical="center" wrapText="1"/>
    </xf>
    <xf numFmtId="165" fontId="34" fillId="0" borderId="0" xfId="0" applyNumberFormat="1" applyFont="1" applyFill="1" applyAlignment="1">
      <alignment wrapText="1"/>
    </xf>
    <xf numFmtId="0" fontId="34" fillId="0" borderId="12" xfId="0" quotePrefix="1" applyFont="1" applyFill="1" applyBorder="1" applyAlignment="1">
      <alignment horizontal="left" vertical="center" wrapText="1"/>
    </xf>
    <xf numFmtId="0" fontId="34" fillId="0" borderId="0" xfId="0" applyFont="1" applyFill="1" applyAlignment="1">
      <alignment horizontal="left" wrapText="1"/>
    </xf>
    <xf numFmtId="164" fontId="34" fillId="0" borderId="0" xfId="1" applyFont="1" applyFill="1" applyAlignment="1">
      <alignment horizontal="center" wrapText="1"/>
    </xf>
    <xf numFmtId="164" fontId="34" fillId="0" borderId="0" xfId="1" applyFont="1" applyFill="1" applyAlignment="1">
      <alignment wrapText="1"/>
    </xf>
    <xf numFmtId="0" fontId="34" fillId="0" borderId="0" xfId="0" applyFont="1" applyFill="1" applyAlignment="1">
      <alignment horizontal="center" wrapText="1"/>
    </xf>
    <xf numFmtId="0" fontId="51" fillId="0" borderId="8" xfId="0" applyFont="1" applyFill="1" applyBorder="1" applyAlignment="1">
      <alignment horizontal="left" vertical="center" wrapText="1"/>
    </xf>
    <xf numFmtId="14" fontId="34" fillId="0" borderId="7" xfId="0" applyNumberFormat="1" applyFont="1" applyFill="1" applyBorder="1" applyAlignment="1">
      <alignment vertical="center" wrapText="1"/>
    </xf>
    <xf numFmtId="0" fontId="51" fillId="0" borderId="8" xfId="0" applyFont="1" applyFill="1" applyBorder="1" applyAlignment="1">
      <alignment vertical="center" wrapText="1"/>
    </xf>
    <xf numFmtId="0" fontId="51" fillId="0" borderId="8" xfId="0" applyFont="1" applyFill="1" applyBorder="1" applyAlignment="1">
      <alignment horizontal="left" wrapText="1"/>
    </xf>
    <xf numFmtId="0" fontId="51" fillId="0" borderId="12" xfId="0" applyFont="1" applyFill="1" applyBorder="1" applyAlignment="1">
      <alignment horizontal="left" vertical="center" wrapText="1"/>
    </xf>
    <xf numFmtId="0" fontId="51" fillId="0" borderId="12" xfId="0" applyFont="1" applyFill="1" applyBorder="1" applyAlignment="1">
      <alignment horizontal="center" vertical="center" wrapText="1"/>
    </xf>
    <xf numFmtId="14" fontId="51" fillId="0" borderId="12" xfId="0" applyNumberFormat="1" applyFont="1" applyFill="1" applyBorder="1" applyAlignment="1">
      <alignment horizontal="center" vertical="center" wrapText="1"/>
    </xf>
    <xf numFmtId="168" fontId="51" fillId="0" borderId="12" xfId="1" applyNumberFormat="1" applyFont="1" applyFill="1" applyBorder="1" applyAlignment="1">
      <alignment horizontal="center" vertical="center" wrapText="1"/>
    </xf>
    <xf numFmtId="165" fontId="42" fillId="0" borderId="15" xfId="1" applyNumberFormat="1" applyFont="1" applyFill="1" applyBorder="1" applyAlignment="1">
      <alignment horizontal="center" vertical="center" wrapText="1"/>
    </xf>
    <xf numFmtId="14" fontId="42" fillId="0" borderId="12" xfId="0" applyNumberFormat="1" applyFont="1" applyFill="1" applyBorder="1" applyAlignment="1">
      <alignment horizontal="center" vertical="center" wrapText="1"/>
    </xf>
    <xf numFmtId="14" fontId="53" fillId="0" borderId="12" xfId="0" applyNumberFormat="1" applyFont="1" applyFill="1" applyBorder="1" applyAlignment="1">
      <alignment horizontal="center" vertical="center" wrapText="1"/>
    </xf>
    <xf numFmtId="0" fontId="2" fillId="0" borderId="8" xfId="0" applyFont="1" applyFill="1" applyBorder="1" applyAlignment="1">
      <alignment vertical="center" wrapText="1"/>
    </xf>
    <xf numFmtId="0" fontId="34" fillId="25" borderId="8" xfId="0" applyFont="1" applyFill="1" applyBorder="1" applyAlignment="1">
      <alignment horizontal="left" vertical="center" wrapText="1"/>
    </xf>
    <xf numFmtId="0" fontId="34" fillId="25" borderId="8" xfId="0" applyFont="1" applyFill="1" applyBorder="1" applyAlignment="1">
      <alignment horizontal="center" vertical="center" wrapText="1"/>
    </xf>
    <xf numFmtId="14" fontId="34" fillId="25" borderId="8" xfId="0" applyNumberFormat="1" applyFont="1" applyFill="1" applyBorder="1" applyAlignment="1">
      <alignment horizontal="center" vertical="center" wrapText="1"/>
    </xf>
    <xf numFmtId="165" fontId="34" fillId="25" borderId="8" xfId="1" applyNumberFormat="1" applyFont="1" applyFill="1" applyBorder="1" applyAlignment="1">
      <alignment horizontal="center" vertical="center" wrapText="1"/>
    </xf>
    <xf numFmtId="165" fontId="34" fillId="25" borderId="8" xfId="1" quotePrefix="1" applyNumberFormat="1" applyFont="1" applyFill="1" applyBorder="1" applyAlignment="1">
      <alignment horizontal="center" vertical="center" wrapText="1"/>
    </xf>
    <xf numFmtId="14" fontId="34" fillId="25" borderId="8" xfId="1" applyNumberFormat="1" applyFont="1" applyFill="1" applyBorder="1" applyAlignment="1">
      <alignment horizontal="center" vertical="center" wrapText="1"/>
    </xf>
    <xf numFmtId="14" fontId="42" fillId="25" borderId="8" xfId="0" applyNumberFormat="1" applyFont="1" applyFill="1" applyBorder="1" applyAlignment="1">
      <alignment horizontal="center" vertical="center" wrapText="1"/>
    </xf>
    <xf numFmtId="0" fontId="34" fillId="25" borderId="0" xfId="0" applyFont="1" applyFill="1" applyAlignment="1">
      <alignment wrapText="1"/>
    </xf>
    <xf numFmtId="168" fontId="34" fillId="25" borderId="0" xfId="0" applyNumberFormat="1" applyFont="1" applyFill="1" applyAlignment="1">
      <alignment wrapText="1"/>
    </xf>
    <xf numFmtId="164" fontId="34" fillId="25" borderId="0" xfId="0" applyNumberFormat="1" applyFont="1" applyFill="1" applyAlignment="1">
      <alignment wrapText="1"/>
    </xf>
    <xf numFmtId="0" fontId="34" fillId="25" borderId="8" xfId="0" applyFont="1" applyFill="1" applyBorder="1" applyAlignment="1">
      <alignment vertical="center" wrapText="1"/>
    </xf>
    <xf numFmtId="14" fontId="34" fillId="25" borderId="8" xfId="0" applyNumberFormat="1" applyFont="1" applyFill="1" applyBorder="1" applyAlignment="1">
      <alignment vertical="center" wrapText="1"/>
    </xf>
    <xf numFmtId="0" fontId="51" fillId="25" borderId="8" xfId="0" applyFont="1" applyFill="1" applyBorder="1" applyAlignment="1">
      <alignment horizontal="left" vertical="center" wrapText="1"/>
    </xf>
    <xf numFmtId="0" fontId="0" fillId="25" borderId="15" xfId="0" applyFill="1" applyBorder="1" applyAlignment="1">
      <alignment horizontal="center" vertical="center" wrapText="1"/>
    </xf>
    <xf numFmtId="0" fontId="0" fillId="25" borderId="12" xfId="0" applyFill="1" applyBorder="1" applyAlignment="1">
      <alignment horizontal="center" vertical="center" wrapText="1"/>
    </xf>
    <xf numFmtId="0" fontId="2" fillId="25" borderId="7" xfId="0" applyFont="1" applyFill="1" applyBorder="1" applyAlignment="1">
      <alignment horizontal="center" vertical="center" wrapText="1"/>
    </xf>
    <xf numFmtId="14" fontId="2" fillId="25" borderId="12" xfId="0" applyNumberFormat="1" applyFont="1" applyFill="1" applyBorder="1" applyAlignment="1">
      <alignment horizontal="center" vertical="center" wrapText="1"/>
    </xf>
    <xf numFmtId="14" fontId="2" fillId="25" borderId="7" xfId="0" applyNumberFormat="1" applyFont="1" applyFill="1" applyBorder="1" applyAlignment="1">
      <alignment horizontal="center" vertical="center"/>
    </xf>
    <xf numFmtId="165" fontId="2" fillId="25" borderId="12" xfId="1" applyNumberFormat="1" applyFont="1" applyFill="1" applyBorder="1" applyAlignment="1">
      <alignment horizontal="center" vertical="center" wrapText="1"/>
    </xf>
    <xf numFmtId="0" fontId="2" fillId="25" borderId="12" xfId="0" applyFont="1" applyFill="1" applyBorder="1" applyAlignment="1">
      <alignment horizontal="center" vertical="center" wrapText="1"/>
    </xf>
    <xf numFmtId="0" fontId="2" fillId="25" borderId="7" xfId="0" applyFont="1" applyFill="1" applyBorder="1" applyAlignment="1"/>
    <xf numFmtId="0" fontId="2" fillId="25" borderId="12" xfId="0" applyFont="1" applyFill="1" applyBorder="1" applyAlignment="1"/>
    <xf numFmtId="165" fontId="2" fillId="25" borderId="7" xfId="1" applyNumberFormat="1" applyFont="1" applyFill="1" applyBorder="1" applyAlignment="1">
      <alignment horizontal="center" vertical="center"/>
    </xf>
    <xf numFmtId="14" fontId="2" fillId="25" borderId="15" xfId="0" applyNumberFormat="1" applyFont="1" applyFill="1" applyBorder="1" applyAlignment="1">
      <alignment horizontal="center" vertical="center" wrapText="1"/>
    </xf>
    <xf numFmtId="165" fontId="2" fillId="25" borderId="7" xfId="1" applyNumberFormat="1" applyFont="1" applyFill="1" applyBorder="1" applyAlignment="1"/>
    <xf numFmtId="165" fontId="2" fillId="25" borderId="15" xfId="1" applyNumberFormat="1" applyFont="1" applyFill="1" applyBorder="1" applyAlignment="1"/>
    <xf numFmtId="165" fontId="2" fillId="25" borderId="12" xfId="1" applyNumberFormat="1" applyFont="1" applyFill="1" applyBorder="1" applyAlignment="1"/>
    <xf numFmtId="0" fontId="2" fillId="25" borderId="15" xfId="0" applyFont="1" applyFill="1" applyBorder="1" applyAlignment="1"/>
    <xf numFmtId="165" fontId="2" fillId="25" borderId="15" xfId="1" applyNumberFormat="1" applyFont="1" applyFill="1" applyBorder="1" applyAlignment="1">
      <alignment horizontal="center" vertical="center" wrapText="1"/>
    </xf>
    <xf numFmtId="0" fontId="2" fillId="25" borderId="15" xfId="0" applyFont="1" applyFill="1" applyBorder="1" applyAlignment="1">
      <alignment horizontal="center" vertical="center" wrapText="1"/>
    </xf>
    <xf numFmtId="0" fontId="2" fillId="25" borderId="15" xfId="0" applyFont="1" applyFill="1" applyBorder="1" applyAlignment="1">
      <alignment horizontal="left" vertical="center" wrapText="1"/>
    </xf>
    <xf numFmtId="0" fontId="2" fillId="25" borderId="8" xfId="0" applyFont="1" applyFill="1" applyBorder="1" applyAlignment="1">
      <alignment horizontal="left" vertical="center" wrapText="1"/>
    </xf>
    <xf numFmtId="0" fontId="0" fillId="25" borderId="8" xfId="0" applyFill="1" applyBorder="1" applyAlignment="1">
      <alignment vertical="center" wrapText="1"/>
    </xf>
    <xf numFmtId="0" fontId="2" fillId="25" borderId="8" xfId="0" applyFont="1" applyFill="1" applyBorder="1" applyAlignment="1">
      <alignment horizontal="center" vertical="center"/>
    </xf>
    <xf numFmtId="0" fontId="2" fillId="25" borderId="7" xfId="0" quotePrefix="1" applyFont="1" applyFill="1" applyBorder="1" applyAlignment="1">
      <alignment horizontal="center" vertical="center"/>
    </xf>
    <xf numFmtId="0" fontId="2" fillId="0" borderId="8" xfId="0" applyFont="1" applyFill="1" applyBorder="1" applyAlignment="1">
      <alignment horizontal="center" vertical="center" wrapText="1"/>
    </xf>
    <xf numFmtId="0" fontId="2" fillId="0" borderId="8" xfId="0" applyFont="1" applyFill="1" applyBorder="1" applyAlignment="1">
      <alignment horizontal="left" vertical="center" wrapText="1"/>
    </xf>
    <xf numFmtId="14" fontId="2" fillId="0" borderId="8" xfId="0" applyNumberFormat="1" applyFont="1" applyFill="1" applyBorder="1" applyAlignment="1">
      <alignment horizontal="center" vertical="center" wrapText="1"/>
    </xf>
    <xf numFmtId="14" fontId="2" fillId="0" borderId="8" xfId="0" quotePrefix="1" applyNumberFormat="1" applyFont="1" applyFill="1" applyBorder="1" applyAlignment="1">
      <alignment horizontal="center" vertical="center" wrapText="1"/>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0" fontId="3" fillId="0" borderId="8" xfId="0" applyFont="1" applyFill="1" applyBorder="1" applyAlignment="1">
      <alignment horizontal="center" vertical="center"/>
    </xf>
    <xf numFmtId="165" fontId="2" fillId="0" borderId="12" xfId="1" applyNumberFormat="1" applyFont="1" applyFill="1" applyBorder="1" applyAlignment="1">
      <alignment horizontal="center" vertical="center" wrapText="1"/>
    </xf>
    <xf numFmtId="14" fontId="2" fillId="0" borderId="12" xfId="0" applyNumberFormat="1"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0" fontId="16" fillId="0" borderId="8" xfId="0" applyFont="1" applyBorder="1" applyAlignment="1">
      <alignment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horizontal="left" vertical="center" wrapText="1"/>
    </xf>
    <xf numFmtId="0" fontId="2" fillId="25" borderId="8" xfId="0" applyFont="1" applyFill="1" applyBorder="1" applyAlignment="1">
      <alignment horizontal="left" vertical="center" wrapText="1"/>
    </xf>
    <xf numFmtId="0" fontId="2" fillId="0" borderId="8" xfId="0" applyFont="1" applyFill="1" applyBorder="1" applyAlignment="1">
      <alignment vertical="center" wrapText="1"/>
    </xf>
    <xf numFmtId="0" fontId="2" fillId="25" borderId="8" xfId="0" applyFont="1" applyFill="1" applyBorder="1" applyAlignment="1">
      <alignment horizontal="left" vertical="center" wrapText="1"/>
    </xf>
    <xf numFmtId="0" fontId="0" fillId="25" borderId="8" xfId="0" applyFill="1" applyBorder="1" applyAlignment="1">
      <alignment vertical="center" wrapText="1"/>
    </xf>
    <xf numFmtId="165" fontId="2" fillId="0" borderId="12" xfId="1" applyNumberFormat="1" applyFont="1" applyFill="1" applyBorder="1" applyAlignment="1">
      <alignment horizontal="center" vertical="center" wrapText="1"/>
    </xf>
    <xf numFmtId="14" fontId="2" fillId="0" borderId="12" xfId="0" applyNumberFormat="1"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14" fontId="2" fillId="18" borderId="12" xfId="0" quotePrefix="1" applyNumberFormat="1"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xf>
    <xf numFmtId="0" fontId="2" fillId="0" borderId="12" xfId="0" applyFont="1" applyFill="1" applyBorder="1" applyAlignment="1">
      <alignment horizontal="center" vertical="center" wrapText="1"/>
    </xf>
    <xf numFmtId="14" fontId="2" fillId="0" borderId="8" xfId="0" applyNumberFormat="1" applyFont="1" applyFill="1" applyBorder="1" applyAlignment="1">
      <alignment horizontal="center" vertical="center"/>
    </xf>
    <xf numFmtId="14" fontId="2" fillId="0" borderId="12" xfId="0" applyNumberFormat="1" applyFont="1" applyFill="1" applyBorder="1" applyAlignment="1">
      <alignment horizontal="center" vertical="center" wrapText="1"/>
    </xf>
    <xf numFmtId="165" fontId="2" fillId="0" borderId="12" xfId="1" applyNumberFormat="1" applyFont="1" applyFill="1" applyBorder="1" applyAlignment="1">
      <alignment horizontal="center" vertical="center" wrapText="1"/>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14" fontId="2" fillId="0" borderId="12" xfId="0" applyNumberFormat="1" applyFont="1" applyFill="1" applyBorder="1" applyAlignment="1">
      <alignment horizontal="center" vertical="center" wrapText="1"/>
    </xf>
    <xf numFmtId="165" fontId="2" fillId="0" borderId="12" xfId="1" applyNumberFormat="1" applyFont="1" applyFill="1" applyBorder="1" applyAlignment="1">
      <alignment horizontal="center" vertical="center" wrapText="1"/>
    </xf>
    <xf numFmtId="165" fontId="2" fillId="0" borderId="8" xfId="0" applyNumberFormat="1" applyFont="1" applyFill="1" applyBorder="1" applyAlignment="1">
      <alignment horizontal="center" vertical="center"/>
    </xf>
    <xf numFmtId="0" fontId="2" fillId="0" borderId="8" xfId="0" applyFont="1" applyFill="1" applyBorder="1" applyAlignment="1">
      <alignment horizontal="center" vertical="center"/>
    </xf>
    <xf numFmtId="0" fontId="16" fillId="0" borderId="8" xfId="0" applyFont="1" applyFill="1" applyBorder="1" applyAlignment="1">
      <alignment wrapText="1"/>
    </xf>
    <xf numFmtId="0" fontId="16" fillId="0" borderId="8" xfId="0" applyFont="1" applyFill="1" applyBorder="1" applyAlignment="1">
      <alignment vertical="top" wrapText="1"/>
    </xf>
    <xf numFmtId="0" fontId="17" fillId="0" borderId="8" xfId="0" applyFont="1" applyFill="1" applyBorder="1" applyAlignment="1">
      <alignment horizontal="left" vertical="top" wrapText="1"/>
    </xf>
    <xf numFmtId="14" fontId="17" fillId="0" borderId="8" xfId="0" quotePrefix="1" applyNumberFormat="1" applyFont="1" applyFill="1" applyBorder="1" applyAlignment="1">
      <alignment horizontal="center" vertical="center" wrapText="1"/>
    </xf>
    <xf numFmtId="0" fontId="17" fillId="0" borderId="8" xfId="0" quotePrefix="1" applyFont="1" applyFill="1" applyBorder="1" applyAlignment="1">
      <alignment horizontal="center" vertical="center" wrapText="1"/>
    </xf>
    <xf numFmtId="14" fontId="17" fillId="0" borderId="8" xfId="0" quotePrefix="1" applyNumberFormat="1" applyFont="1" applyFill="1" applyBorder="1" applyAlignment="1">
      <alignment horizontal="right" vertical="center" wrapText="1"/>
    </xf>
    <xf numFmtId="164" fontId="17" fillId="0" borderId="8" xfId="1" applyNumberFormat="1" applyFont="1" applyFill="1" applyBorder="1" applyAlignment="1">
      <alignment horizontal="right" vertical="center" wrapText="1"/>
    </xf>
    <xf numFmtId="0" fontId="17" fillId="0" borderId="8" xfId="0" applyFont="1" applyFill="1" applyBorder="1" applyAlignment="1">
      <alignment vertical="top" wrapText="1"/>
    </xf>
    <xf numFmtId="0" fontId="54" fillId="0" borderId="8" xfId="0" applyFont="1" applyFill="1" applyBorder="1" applyAlignment="1">
      <alignment horizontal="center" vertical="center" wrapText="1"/>
    </xf>
    <xf numFmtId="14" fontId="17" fillId="0" borderId="8" xfId="0" quotePrefix="1" applyNumberFormat="1" applyFont="1" applyFill="1" applyBorder="1" applyAlignment="1">
      <alignment vertical="center" wrapText="1"/>
    </xf>
    <xf numFmtId="168" fontId="17" fillId="0" borderId="8" xfId="1" quotePrefix="1" applyNumberFormat="1" applyFont="1" applyFill="1" applyBorder="1" applyAlignment="1">
      <alignment vertical="center" wrapText="1"/>
    </xf>
    <xf numFmtId="165" fontId="17" fillId="0" borderId="8" xfId="1" applyNumberFormat="1" applyFont="1" applyFill="1" applyBorder="1" applyAlignment="1">
      <alignment vertical="center" wrapText="1"/>
    </xf>
    <xf numFmtId="0" fontId="54" fillId="0" borderId="8" xfId="0" applyFont="1" applyFill="1" applyBorder="1" applyAlignment="1">
      <alignment vertical="top" wrapText="1"/>
    </xf>
    <xf numFmtId="14" fontId="17" fillId="0" borderId="8" xfId="0" applyNumberFormat="1" applyFont="1" applyFill="1" applyBorder="1" applyAlignment="1">
      <alignment vertical="center" wrapText="1"/>
    </xf>
    <xf numFmtId="165" fontId="54" fillId="0" borderId="8" xfId="0" applyNumberFormat="1" applyFont="1" applyFill="1" applyBorder="1" applyAlignment="1">
      <alignment vertical="center" wrapText="1"/>
    </xf>
    <xf numFmtId="168" fontId="17" fillId="0" borderId="8" xfId="0" applyNumberFormat="1" applyFont="1" applyFill="1" applyBorder="1" applyAlignment="1">
      <alignment vertical="center" wrapText="1"/>
    </xf>
    <xf numFmtId="168" fontId="54" fillId="0" borderId="8" xfId="1" applyNumberFormat="1" applyFont="1" applyFill="1" applyBorder="1" applyAlignment="1">
      <alignment vertical="center" wrapText="1"/>
    </xf>
    <xf numFmtId="168" fontId="54" fillId="0" borderId="8" xfId="1" applyNumberFormat="1" applyFont="1" applyFill="1" applyBorder="1" applyAlignment="1">
      <alignment horizontal="center" vertical="center" wrapText="1"/>
    </xf>
    <xf numFmtId="14" fontId="17" fillId="0" borderId="8" xfId="0" applyNumberFormat="1" applyFont="1" applyFill="1" applyBorder="1" applyAlignment="1">
      <alignment horizontal="left" vertical="center" wrapText="1"/>
    </xf>
    <xf numFmtId="168" fontId="17" fillId="0" borderId="8" xfId="1" applyNumberFormat="1" applyFont="1" applyFill="1" applyBorder="1" applyAlignment="1">
      <alignment horizontal="center" vertical="center" wrapText="1"/>
    </xf>
    <xf numFmtId="0" fontId="54" fillId="0" borderId="8" xfId="0" applyFont="1" applyFill="1" applyBorder="1" applyAlignment="1">
      <alignment wrapText="1"/>
    </xf>
    <xf numFmtId="0" fontId="17" fillId="0" borderId="8" xfId="0" applyFont="1" applyFill="1" applyBorder="1" applyAlignment="1">
      <alignment horizontal="center" vertical="top" wrapText="1"/>
    </xf>
    <xf numFmtId="0" fontId="17" fillId="0" borderId="7" xfId="0" applyFont="1" applyFill="1" applyBorder="1" applyAlignment="1">
      <alignment horizontal="center" vertical="center" wrapText="1"/>
    </xf>
    <xf numFmtId="0" fontId="17" fillId="0" borderId="7" xfId="0" applyFont="1" applyFill="1" applyBorder="1" applyAlignment="1">
      <alignment horizontal="left" vertical="top" wrapText="1"/>
    </xf>
    <xf numFmtId="0" fontId="54" fillId="0" borderId="8" xfId="0" applyFont="1" applyFill="1" applyBorder="1" applyAlignment="1">
      <alignment horizontal="left" vertical="top" wrapText="1"/>
    </xf>
    <xf numFmtId="14" fontId="17" fillId="0" borderId="12" xfId="0" quotePrefix="1" applyNumberFormat="1" applyFont="1" applyFill="1" applyBorder="1" applyAlignment="1">
      <alignment horizontal="center" vertical="center" wrapText="1"/>
    </xf>
    <xf numFmtId="0" fontId="54" fillId="0" borderId="12" xfId="0" applyFont="1" applyFill="1" applyBorder="1" applyAlignment="1">
      <alignment horizontal="left" vertical="center" wrapText="1"/>
    </xf>
    <xf numFmtId="0" fontId="54" fillId="0" borderId="12" xfId="0" applyFont="1" applyFill="1" applyBorder="1" applyAlignment="1">
      <alignment horizontal="center" vertical="center" wrapText="1"/>
    </xf>
    <xf numFmtId="0" fontId="17" fillId="0" borderId="12" xfId="0" applyFont="1" applyFill="1" applyBorder="1" applyAlignment="1">
      <alignment wrapText="1"/>
    </xf>
    <xf numFmtId="0" fontId="17" fillId="0" borderId="7" xfId="0" applyFont="1" applyFill="1" applyBorder="1" applyAlignment="1">
      <alignment horizontal="left" vertical="center" wrapText="1"/>
    </xf>
    <xf numFmtId="0" fontId="54" fillId="0" borderId="15" xfId="0" applyFont="1" applyFill="1" applyBorder="1" applyAlignment="1">
      <alignment horizontal="left" vertical="center" wrapText="1"/>
    </xf>
    <xf numFmtId="0" fontId="54" fillId="0" borderId="15" xfId="0" applyFont="1" applyFill="1" applyBorder="1" applyAlignment="1">
      <alignment horizontal="center" vertical="center" wrapText="1"/>
    </xf>
    <xf numFmtId="0" fontId="17" fillId="0" borderId="9" xfId="0" applyFont="1" applyFill="1" applyBorder="1" applyAlignment="1">
      <alignment wrapText="1"/>
    </xf>
    <xf numFmtId="164" fontId="17" fillId="0" borderId="8" xfId="1" applyFont="1" applyFill="1" applyBorder="1" applyAlignment="1">
      <alignment wrapText="1"/>
    </xf>
    <xf numFmtId="0" fontId="18" fillId="0" borderId="8" xfId="0" applyFont="1" applyFill="1" applyBorder="1" applyAlignment="1">
      <alignment horizontal="center" wrapText="1"/>
    </xf>
    <xf numFmtId="0" fontId="18" fillId="0" borderId="8" xfId="0" applyFont="1" applyFill="1" applyBorder="1" applyAlignment="1">
      <alignment horizontal="center" vertical="center" wrapText="1"/>
    </xf>
    <xf numFmtId="0" fontId="17" fillId="0" borderId="0" xfId="0" applyFont="1" applyFill="1" applyAlignment="1">
      <alignment wrapText="1"/>
    </xf>
    <xf numFmtId="0" fontId="17" fillId="0" borderId="8" xfId="0" applyFont="1" applyFill="1" applyBorder="1" applyAlignment="1">
      <alignment horizontal="centerContinuous" vertical="center" wrapText="1"/>
    </xf>
    <xf numFmtId="165" fontId="17" fillId="0" borderId="8" xfId="0" applyNumberFormat="1" applyFont="1" applyFill="1" applyBorder="1" applyAlignment="1">
      <alignment wrapText="1"/>
    </xf>
    <xf numFmtId="0" fontId="17" fillId="0" borderId="8" xfId="0" quotePrefix="1" applyFont="1" applyFill="1" applyBorder="1" applyAlignment="1">
      <alignment wrapText="1"/>
    </xf>
    <xf numFmtId="165" fontId="17" fillId="0" borderId="8" xfId="1" applyNumberFormat="1" applyFont="1" applyFill="1" applyBorder="1" applyAlignment="1">
      <alignment wrapText="1"/>
    </xf>
    <xf numFmtId="167" fontId="17" fillId="0" borderId="8" xfId="1" applyNumberFormat="1" applyFont="1" applyFill="1" applyBorder="1" applyAlignment="1">
      <alignment horizontal="center" vertical="center" wrapText="1"/>
    </xf>
    <xf numFmtId="166" fontId="17" fillId="0" borderId="8" xfId="1" applyNumberFormat="1" applyFont="1" applyFill="1" applyBorder="1" applyAlignment="1">
      <alignment horizontal="center" vertical="center" wrapText="1"/>
    </xf>
    <xf numFmtId="165" fontId="17" fillId="0" borderId="8" xfId="1" applyNumberFormat="1" applyFont="1" applyFill="1" applyBorder="1" applyAlignment="1">
      <alignment horizontal="center" wrapText="1"/>
    </xf>
    <xf numFmtId="165" fontId="17" fillId="0" borderId="8" xfId="1" quotePrefix="1" applyNumberFormat="1" applyFont="1" applyFill="1" applyBorder="1" applyAlignment="1">
      <alignment wrapText="1"/>
    </xf>
    <xf numFmtId="0" fontId="17" fillId="0" borderId="0" xfId="0" applyFont="1" applyFill="1" applyBorder="1" applyAlignment="1">
      <alignment wrapText="1"/>
    </xf>
    <xf numFmtId="0" fontId="17" fillId="0" borderId="6" xfId="0" applyFont="1" applyFill="1" applyBorder="1" applyAlignment="1">
      <alignment wrapText="1"/>
    </xf>
    <xf numFmtId="3" fontId="17" fillId="0" borderId="8" xfId="1" applyNumberFormat="1" applyFont="1" applyFill="1" applyBorder="1" applyAlignment="1">
      <alignment wrapText="1"/>
    </xf>
    <xf numFmtId="0" fontId="17" fillId="0" borderId="8" xfId="0" applyFont="1" applyFill="1" applyBorder="1" applyAlignment="1">
      <alignment horizontal="right" wrapText="1"/>
    </xf>
    <xf numFmtId="165" fontId="17" fillId="0" borderId="8" xfId="1" quotePrefix="1" applyNumberFormat="1" applyFont="1" applyFill="1" applyBorder="1" applyAlignment="1">
      <alignment horizontal="center" vertical="center" wrapText="1"/>
    </xf>
    <xf numFmtId="166" fontId="17" fillId="0" borderId="8" xfId="1" quotePrefix="1" applyNumberFormat="1" applyFont="1" applyFill="1" applyBorder="1" applyAlignment="1">
      <alignment horizontal="center" vertical="center" wrapText="1"/>
    </xf>
    <xf numFmtId="164" fontId="17" fillId="0" borderId="8" xfId="1" applyFont="1" applyFill="1" applyBorder="1" applyAlignment="1">
      <alignment horizontal="center" vertical="center" wrapText="1"/>
    </xf>
    <xf numFmtId="0" fontId="17" fillId="0" borderId="9" xfId="0" quotePrefix="1" applyFont="1" applyFill="1" applyBorder="1" applyAlignment="1">
      <alignment wrapText="1"/>
    </xf>
    <xf numFmtId="164" fontId="17" fillId="0" borderId="0" xfId="1" applyFont="1" applyFill="1" applyAlignment="1">
      <alignment wrapText="1"/>
    </xf>
    <xf numFmtId="168" fontId="54" fillId="0" borderId="12" xfId="1" applyNumberFormat="1" applyFont="1" applyFill="1" applyBorder="1" applyAlignment="1">
      <alignment horizontal="center" vertical="center" wrapText="1"/>
    </xf>
    <xf numFmtId="168" fontId="17" fillId="0" borderId="12" xfId="1" applyNumberFormat="1" applyFont="1" applyFill="1" applyBorder="1" applyAlignment="1">
      <alignment wrapText="1"/>
    </xf>
    <xf numFmtId="165" fontId="17" fillId="0" borderId="7" xfId="1" applyNumberFormat="1" applyFont="1" applyFill="1" applyBorder="1" applyAlignment="1">
      <alignment wrapText="1"/>
    </xf>
    <xf numFmtId="165" fontId="17" fillId="0" borderId="12" xfId="1" applyNumberFormat="1" applyFont="1" applyFill="1" applyBorder="1" applyAlignment="1">
      <alignment wrapText="1"/>
    </xf>
    <xf numFmtId="164" fontId="17" fillId="0" borderId="12" xfId="1" applyFont="1" applyFill="1" applyBorder="1" applyAlignment="1">
      <alignment wrapText="1"/>
    </xf>
    <xf numFmtId="165" fontId="17" fillId="0" borderId="9" xfId="0" applyNumberFormat="1" applyFont="1" applyFill="1" applyBorder="1" applyAlignment="1">
      <alignment wrapText="1"/>
    </xf>
    <xf numFmtId="0" fontId="17" fillId="0" borderId="2" xfId="0" applyFont="1" applyFill="1" applyBorder="1" applyAlignment="1">
      <alignment wrapText="1"/>
    </xf>
    <xf numFmtId="165" fontId="17" fillId="0" borderId="3" xfId="1" applyNumberFormat="1" applyFont="1" applyFill="1" applyBorder="1" applyAlignment="1">
      <alignment wrapText="1"/>
    </xf>
    <xf numFmtId="165" fontId="17" fillId="0" borderId="2" xfId="1" applyNumberFormat="1" applyFont="1" applyFill="1" applyBorder="1" applyAlignment="1">
      <alignment wrapText="1"/>
    </xf>
    <xf numFmtId="0" fontId="17" fillId="0" borderId="3" xfId="0" applyFont="1" applyFill="1" applyBorder="1" applyAlignment="1">
      <alignment wrapText="1"/>
    </xf>
    <xf numFmtId="165" fontId="17" fillId="0" borderId="0" xfId="1" applyNumberFormat="1" applyFont="1" applyFill="1" applyAlignment="1">
      <alignment wrapText="1"/>
    </xf>
    <xf numFmtId="0" fontId="17" fillId="0" borderId="5" xfId="0" applyFont="1" applyFill="1" applyBorder="1" applyAlignment="1">
      <alignment wrapText="1"/>
    </xf>
    <xf numFmtId="0" fontId="17" fillId="0" borderId="0" xfId="0" applyFont="1" applyFill="1" applyBorder="1" applyAlignment="1">
      <alignment vertical="top" wrapText="1"/>
    </xf>
    <xf numFmtId="0" fontId="17" fillId="0" borderId="4" xfId="0" applyFont="1" applyFill="1" applyBorder="1" applyAlignment="1">
      <alignment wrapText="1"/>
    </xf>
    <xf numFmtId="0" fontId="17" fillId="0" borderId="13" xfId="0" applyFont="1" applyFill="1" applyBorder="1" applyAlignment="1">
      <alignment wrapText="1"/>
    </xf>
    <xf numFmtId="0" fontId="17" fillId="0" borderId="6" xfId="0" applyFont="1" applyFill="1" applyBorder="1" applyAlignment="1">
      <alignment vertical="top" wrapText="1"/>
    </xf>
    <xf numFmtId="0" fontId="17" fillId="0" borderId="14" xfId="0" applyFont="1" applyFill="1" applyBorder="1" applyAlignment="1">
      <alignment wrapText="1"/>
    </xf>
    <xf numFmtId="0" fontId="17" fillId="0" borderId="0" xfId="0" applyFont="1" applyFill="1" applyAlignment="1">
      <alignment vertical="top" wrapText="1"/>
    </xf>
    <xf numFmtId="0" fontId="16" fillId="0" borderId="8" xfId="0" applyFont="1" applyFill="1" applyBorder="1" applyAlignment="1">
      <alignment wrapText="1"/>
    </xf>
    <xf numFmtId="14" fontId="2" fillId="0" borderId="12" xfId="0" applyNumberFormat="1" applyFont="1" applyFill="1" applyBorder="1" applyAlignment="1">
      <alignment horizontal="center" vertical="center" wrapText="1"/>
    </xf>
    <xf numFmtId="0" fontId="2" fillId="0" borderId="12" xfId="0" applyFont="1" applyFill="1" applyBorder="1" applyAlignment="1">
      <alignment horizontal="center" vertical="center" wrapText="1"/>
    </xf>
    <xf numFmtId="165" fontId="2" fillId="0" borderId="12" xfId="1" applyNumberFormat="1"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xf>
    <xf numFmtId="14" fontId="2" fillId="0" borderId="8" xfId="0" quotePrefix="1"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xf>
    <xf numFmtId="0" fontId="0" fillId="0" borderId="8" xfId="0" applyFill="1" applyBorder="1" applyAlignment="1">
      <alignment wrapText="1"/>
    </xf>
    <xf numFmtId="14" fontId="2" fillId="0" borderId="12" xfId="0" applyNumberFormat="1" applyFont="1" applyFill="1" applyBorder="1" applyAlignment="1">
      <alignment horizontal="center" vertical="center" wrapText="1"/>
    </xf>
    <xf numFmtId="0" fontId="2" fillId="0" borderId="12" xfId="0" applyFont="1" applyFill="1" applyBorder="1" applyAlignment="1">
      <alignment horizontal="center" vertical="center" wrapText="1"/>
    </xf>
    <xf numFmtId="165" fontId="2" fillId="0" borderId="12" xfId="1" applyNumberFormat="1"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14" fontId="2" fillId="0" borderId="12" xfId="0" applyNumberFormat="1" applyFont="1" applyFill="1" applyBorder="1" applyAlignment="1">
      <alignment horizontal="center" vertical="center" wrapText="1"/>
    </xf>
    <xf numFmtId="0" fontId="2" fillId="0" borderId="12" xfId="0" applyFont="1" applyFill="1" applyBorder="1" applyAlignment="1">
      <alignment horizontal="center" vertical="center" wrapText="1"/>
    </xf>
    <xf numFmtId="165" fontId="2" fillId="0" borderId="12" xfId="1" applyNumberFormat="1"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0" fontId="0" fillId="0" borderId="12" xfId="0" applyFill="1" applyBorder="1" applyAlignment="1">
      <alignment horizontal="center" vertical="center" wrapText="1"/>
    </xf>
    <xf numFmtId="0" fontId="2" fillId="0" borderId="12" xfId="0" applyFont="1" applyFill="1" applyBorder="1" applyAlignment="1">
      <alignment horizontal="center" vertical="center" wrapText="1"/>
    </xf>
    <xf numFmtId="165" fontId="2" fillId="0" borderId="12" xfId="1" applyNumberFormat="1" applyFont="1" applyFill="1" applyBorder="1" applyAlignment="1">
      <alignment horizontal="center" vertical="center" wrapText="1"/>
    </xf>
    <xf numFmtId="0" fontId="0" fillId="0" borderId="12" xfId="0" applyFill="1" applyBorder="1" applyAlignment="1">
      <alignment horizontal="left" vertical="center" wrapText="1"/>
    </xf>
    <xf numFmtId="14" fontId="2" fillId="0" borderId="12" xfId="0" applyNumberFormat="1"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165" fontId="2" fillId="0" borderId="12" xfId="1" applyNumberFormat="1" applyFont="1" applyFill="1" applyBorder="1" applyAlignment="1"/>
    <xf numFmtId="164" fontId="28" fillId="0" borderId="8" xfId="1" applyFont="1" applyBorder="1" applyAlignment="1">
      <alignment horizontal="center"/>
    </xf>
    <xf numFmtId="164" fontId="28" fillId="0" borderId="8" xfId="1" applyFont="1" applyBorder="1" applyAlignment="1">
      <alignment horizontal="center" vertical="center"/>
    </xf>
    <xf numFmtId="165" fontId="2" fillId="0" borderId="12" xfId="1" applyNumberFormat="1" applyFont="1" applyFill="1" applyBorder="1" applyAlignment="1">
      <alignment horizontal="center" vertical="center"/>
    </xf>
    <xf numFmtId="14" fontId="0" fillId="0" borderId="12" xfId="0" applyNumberFormat="1" applyFill="1" applyBorder="1" applyAlignment="1">
      <alignment horizontal="center" vertical="center" wrapText="1"/>
    </xf>
    <xf numFmtId="168" fontId="0" fillId="0" borderId="12" xfId="1" applyNumberFormat="1" applyFont="1" applyFill="1" applyBorder="1" applyAlignment="1">
      <alignment horizontal="center" vertical="center" wrapText="1"/>
    </xf>
    <xf numFmtId="0" fontId="2" fillId="18" borderId="8" xfId="0" applyFont="1" applyFill="1" applyBorder="1" applyAlignment="1">
      <alignment horizontal="left" vertical="center"/>
    </xf>
    <xf numFmtId="165" fontId="2" fillId="0" borderId="12" xfId="1" applyNumberFormat="1" applyFont="1" applyFill="1" applyBorder="1" applyAlignment="1">
      <alignment horizontal="center" vertical="center" wrapText="1"/>
    </xf>
    <xf numFmtId="14" fontId="2" fillId="0" borderId="8" xfId="0" applyNumberFormat="1" applyFont="1" applyFill="1" applyBorder="1" applyAlignment="1">
      <alignment horizontal="center" vertical="center"/>
    </xf>
    <xf numFmtId="164" fontId="7" fillId="0" borderId="0" xfId="1" applyFont="1"/>
    <xf numFmtId="165" fontId="2" fillId="0" borderId="12" xfId="1" applyNumberFormat="1" applyFont="1" applyFill="1" applyBorder="1" applyAlignment="1">
      <alignment horizontal="center" vertical="center" wrapText="1"/>
    </xf>
    <xf numFmtId="0" fontId="2" fillId="0" borderId="7" xfId="0" applyFont="1" applyFill="1" applyBorder="1" applyAlignment="1">
      <alignment horizontal="left" vertical="center" wrapText="1"/>
    </xf>
    <xf numFmtId="0" fontId="0" fillId="0" borderId="12" xfId="0" applyFill="1" applyBorder="1" applyAlignment="1">
      <alignment horizontal="left" vertical="center" wrapText="1"/>
    </xf>
    <xf numFmtId="14" fontId="2" fillId="0" borderId="8" xfId="0" applyNumberFormat="1" applyFont="1" applyFill="1" applyBorder="1" applyAlignment="1">
      <alignment horizontal="center" vertical="center"/>
    </xf>
    <xf numFmtId="0" fontId="0" fillId="0" borderId="15" xfId="0" applyFill="1" applyBorder="1" applyAlignment="1">
      <alignment horizontal="left" vertical="center" wrapText="1"/>
    </xf>
    <xf numFmtId="165" fontId="2" fillId="25" borderId="12" xfId="1" applyNumberFormat="1" applyFont="1" applyFill="1" applyBorder="1" applyAlignment="1">
      <alignment horizontal="center" vertical="center" wrapText="1"/>
    </xf>
    <xf numFmtId="14" fontId="2" fillId="25" borderId="12" xfId="0" applyNumberFormat="1" applyFont="1" applyFill="1" applyBorder="1" applyAlignment="1">
      <alignment horizontal="center" vertical="center" wrapText="1"/>
    </xf>
    <xf numFmtId="0" fontId="2" fillId="25" borderId="12" xfId="0" applyFont="1" applyFill="1" applyBorder="1" applyAlignment="1">
      <alignment horizontal="center" vertical="center" wrapText="1"/>
    </xf>
    <xf numFmtId="165" fontId="2" fillId="25" borderId="12" xfId="1" applyNumberFormat="1" applyFont="1" applyFill="1" applyBorder="1" applyAlignment="1">
      <alignment horizontal="center" vertical="center"/>
    </xf>
    <xf numFmtId="165" fontId="2" fillId="25" borderId="7" xfId="1" applyNumberFormat="1" applyFont="1" applyFill="1" applyBorder="1" applyAlignment="1"/>
    <xf numFmtId="0" fontId="2" fillId="25" borderId="12" xfId="0" applyFont="1" applyFill="1" applyBorder="1" applyAlignment="1">
      <alignment horizontal="left" vertical="center" wrapText="1"/>
    </xf>
    <xf numFmtId="14" fontId="2" fillId="25" borderId="12" xfId="0" applyNumberFormat="1" applyFont="1" applyFill="1" applyBorder="1" applyAlignment="1">
      <alignment horizontal="center" vertical="center"/>
    </xf>
    <xf numFmtId="0" fontId="2" fillId="25" borderId="8" xfId="0" applyFont="1" applyFill="1" applyBorder="1" applyAlignment="1">
      <alignment horizontal="center" vertical="center" wrapText="1"/>
    </xf>
    <xf numFmtId="14" fontId="2" fillId="25" borderId="8" xfId="0" quotePrefix="1" applyNumberFormat="1" applyFont="1" applyFill="1" applyBorder="1" applyAlignment="1">
      <alignment horizontal="center" vertical="center" wrapText="1"/>
    </xf>
    <xf numFmtId="0" fontId="2" fillId="25" borderId="8" xfId="0" applyFont="1" applyFill="1" applyBorder="1" applyAlignment="1">
      <alignment horizontal="left" vertical="center" wrapText="1"/>
    </xf>
    <xf numFmtId="0" fontId="28" fillId="25" borderId="7" xfId="0" applyFont="1" applyFill="1" applyBorder="1" applyAlignment="1">
      <alignment horizontal="center"/>
    </xf>
    <xf numFmtId="0" fontId="28" fillId="25" borderId="12" xfId="0" applyFont="1" applyFill="1" applyBorder="1" applyAlignment="1">
      <alignment horizontal="center"/>
    </xf>
    <xf numFmtId="0" fontId="28" fillId="25" borderId="7" xfId="0" applyFont="1" applyFill="1" applyBorder="1" applyAlignment="1">
      <alignment horizontal="center" vertical="center"/>
    </xf>
    <xf numFmtId="0" fontId="28" fillId="25" borderId="12" xfId="0" applyFont="1" applyFill="1" applyBorder="1" applyAlignment="1">
      <alignment horizontal="center" vertical="center"/>
    </xf>
    <xf numFmtId="14" fontId="2" fillId="0" borderId="8" xfId="0" applyNumberFormat="1" applyFont="1" applyFill="1" applyBorder="1" applyAlignment="1">
      <alignment horizontal="center" vertical="center" wrapText="1"/>
    </xf>
    <xf numFmtId="14" fontId="2" fillId="0" borderId="8" xfId="0" quotePrefix="1" applyNumberFormat="1" applyFont="1" applyFill="1" applyBorder="1" applyAlignment="1">
      <alignment horizontal="center" vertical="center" wrapText="1"/>
    </xf>
    <xf numFmtId="0" fontId="2" fillId="0" borderId="8" xfId="0" applyFont="1" applyFill="1" applyBorder="1" applyAlignment="1">
      <alignment vertical="center"/>
    </xf>
    <xf numFmtId="14" fontId="2" fillId="0" borderId="8" xfId="0" applyNumberFormat="1" applyFont="1" applyFill="1" applyBorder="1" applyAlignment="1">
      <alignment horizontal="center" vertical="center"/>
    </xf>
    <xf numFmtId="0" fontId="0" fillId="0" borderId="8" xfId="0" applyFill="1" applyBorder="1" applyAlignment="1">
      <alignment horizontal="center" vertical="center" wrapText="1"/>
    </xf>
    <xf numFmtId="165" fontId="2" fillId="25" borderId="5" xfId="0" quotePrefix="1" applyNumberFormat="1" applyFont="1" applyFill="1" applyBorder="1" applyAlignment="1"/>
    <xf numFmtId="164" fontId="2" fillId="25" borderId="15" xfId="1" applyFont="1" applyFill="1" applyBorder="1"/>
    <xf numFmtId="0" fontId="2" fillId="25" borderId="7" xfId="0" applyFont="1" applyFill="1" applyBorder="1"/>
    <xf numFmtId="0" fontId="2" fillId="25" borderId="12" xfId="0" quotePrefix="1" applyFont="1" applyFill="1" applyBorder="1" applyAlignment="1">
      <alignment horizontal="center" vertical="center"/>
    </xf>
    <xf numFmtId="165" fontId="2" fillId="25" borderId="12" xfId="1" applyNumberFormat="1" applyFont="1" applyFill="1" applyBorder="1"/>
    <xf numFmtId="0" fontId="2" fillId="25" borderId="12" xfId="0" applyFont="1" applyFill="1" applyBorder="1"/>
    <xf numFmtId="165" fontId="2" fillId="0" borderId="8" xfId="1" quotePrefix="1" applyNumberFormat="1" applyFont="1" applyFill="1" applyBorder="1" applyAlignment="1">
      <alignment horizontal="center" vertical="center" wrapText="1"/>
    </xf>
    <xf numFmtId="165" fontId="2" fillId="0" borderId="8" xfId="0" quotePrefix="1" applyNumberFormat="1" applyFont="1" applyFill="1" applyBorder="1" applyAlignment="1"/>
    <xf numFmtId="0" fontId="16" fillId="0" borderId="8" xfId="0" applyFont="1" applyFill="1" applyBorder="1" applyAlignment="1">
      <alignment vertical="center" wrapText="1"/>
    </xf>
    <xf numFmtId="168" fontId="16" fillId="0" borderId="8" xfId="1" applyNumberFormat="1" applyFont="1" applyFill="1" applyBorder="1" applyAlignment="1">
      <alignment vertical="center" wrapText="1"/>
    </xf>
    <xf numFmtId="168" fontId="16" fillId="0" borderId="8" xfId="1" quotePrefix="1" applyNumberFormat="1" applyFont="1" applyFill="1" applyBorder="1" applyAlignment="1">
      <alignment horizontal="center" vertical="center" wrapText="1"/>
    </xf>
    <xf numFmtId="0" fontId="2" fillId="0" borderId="8" xfId="0" applyFont="1" applyFill="1" applyBorder="1" applyAlignment="1">
      <alignment horizontal="center" vertical="center" wrapText="1"/>
    </xf>
    <xf numFmtId="0" fontId="0" fillId="0" borderId="12" xfId="0"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2" xfId="0" applyFont="1" applyFill="1" applyBorder="1" applyAlignment="1">
      <alignment horizontal="center" vertical="center" wrapText="1"/>
    </xf>
    <xf numFmtId="165" fontId="2" fillId="0" borderId="7" xfId="1" applyNumberFormat="1" applyFont="1" applyFill="1" applyBorder="1" applyAlignment="1">
      <alignment horizontal="center" vertical="center" wrapText="1"/>
    </xf>
    <xf numFmtId="165" fontId="2" fillId="0" borderId="12" xfId="1" applyNumberFormat="1" applyFont="1" applyFill="1" applyBorder="1" applyAlignment="1">
      <alignment horizontal="center" vertical="center" wrapText="1"/>
    </xf>
    <xf numFmtId="0" fontId="0" fillId="0" borderId="12" xfId="0" applyFill="1" applyBorder="1" applyAlignment="1">
      <alignment horizontal="left" vertical="center" wrapText="1"/>
    </xf>
    <xf numFmtId="0" fontId="2" fillId="0" borderId="7" xfId="0" applyFont="1" applyFill="1" applyBorder="1" applyAlignment="1">
      <alignment horizontal="center" vertical="center"/>
    </xf>
    <xf numFmtId="14" fontId="2" fillId="0" borderId="7" xfId="0" applyNumberFormat="1" applyFont="1" applyFill="1" applyBorder="1" applyAlignment="1">
      <alignment horizontal="center" vertical="center" wrapText="1"/>
    </xf>
    <xf numFmtId="168" fontId="2" fillId="0" borderId="8" xfId="1" applyNumberFormat="1" applyFont="1" applyFill="1" applyBorder="1" applyAlignment="1">
      <alignment horizontal="center" vertical="center" wrapText="1"/>
    </xf>
    <xf numFmtId="0" fontId="2" fillId="0" borderId="8" xfId="0" applyFont="1" applyFill="1" applyBorder="1" applyAlignment="1">
      <alignment horizontal="left" vertical="center" wrapText="1"/>
    </xf>
    <xf numFmtId="0" fontId="3" fillId="0" borderId="7" xfId="0" applyFont="1" applyFill="1" applyBorder="1" applyAlignment="1">
      <alignment horizontal="center" vertical="center" wrapText="1"/>
    </xf>
    <xf numFmtId="164" fontId="2" fillId="0" borderId="8" xfId="1" applyFont="1" applyFill="1" applyBorder="1" applyAlignment="1">
      <alignment horizontal="center" vertical="center"/>
    </xf>
    <xf numFmtId="0" fontId="2" fillId="0" borderId="8" xfId="0" applyFont="1" applyFill="1" applyBorder="1" applyAlignment="1">
      <alignment horizontal="center" vertical="center"/>
    </xf>
    <xf numFmtId="0" fontId="2" fillId="0" borderId="12" xfId="0" quotePrefix="1" applyFont="1" applyFill="1" applyBorder="1" applyAlignment="1">
      <alignment horizontal="center" vertical="center" wrapText="1"/>
    </xf>
    <xf numFmtId="0" fontId="2" fillId="0" borderId="8" xfId="0" applyFont="1" applyFill="1" applyBorder="1" applyAlignment="1">
      <alignment vertical="center" wrapText="1"/>
    </xf>
    <xf numFmtId="0" fontId="2" fillId="0" borderId="8" xfId="0" applyFont="1" applyFill="1" applyBorder="1" applyAlignment="1">
      <alignment horizontal="justify" vertical="center" wrapText="1"/>
    </xf>
    <xf numFmtId="165" fontId="2" fillId="0" borderId="8" xfId="0" applyNumberFormat="1" applyFont="1" applyFill="1" applyBorder="1" applyAlignment="1">
      <alignment horizontal="left" vertical="center" wrapText="1"/>
    </xf>
    <xf numFmtId="165" fontId="2" fillId="0" borderId="8" xfId="0" applyNumberFormat="1" applyFont="1" applyFill="1" applyBorder="1" applyAlignment="1">
      <alignment horizontal="center" vertical="center" wrapText="1"/>
    </xf>
    <xf numFmtId="0" fontId="2" fillId="0" borderId="7" xfId="0" applyFont="1" applyFill="1" applyBorder="1" applyAlignment="1">
      <alignment vertical="center" wrapText="1"/>
    </xf>
    <xf numFmtId="168" fontId="2" fillId="0" borderId="7" xfId="1" applyNumberFormat="1" applyFont="1" applyFill="1" applyBorder="1" applyAlignment="1">
      <alignment horizontal="center" vertical="center" wrapText="1"/>
    </xf>
    <xf numFmtId="168" fontId="2" fillId="0" borderId="7" xfId="1" applyNumberFormat="1" applyFont="1" applyFill="1" applyBorder="1" applyAlignment="1">
      <alignment horizontal="center" vertical="center"/>
    </xf>
    <xf numFmtId="168" fontId="2" fillId="0" borderId="7" xfId="1" applyNumberFormat="1" applyFont="1" applyFill="1" applyBorder="1" applyAlignment="1">
      <alignment horizontal="left" vertical="center" wrapText="1"/>
    </xf>
    <xf numFmtId="165" fontId="2" fillId="0" borderId="7" xfId="1" quotePrefix="1" applyNumberFormat="1" applyFont="1" applyFill="1" applyBorder="1" applyAlignment="1">
      <alignment horizontal="center" vertical="center" wrapText="1"/>
    </xf>
    <xf numFmtId="0" fontId="3" fillId="0" borderId="8" xfId="0" applyFont="1" applyFill="1" applyBorder="1" applyAlignment="1">
      <alignment horizontal="center" vertical="center"/>
    </xf>
    <xf numFmtId="0" fontId="3" fillId="0" borderId="7" xfId="0" applyFont="1" applyFill="1" applyBorder="1" applyAlignment="1">
      <alignment horizontal="center" vertical="center"/>
    </xf>
    <xf numFmtId="168" fontId="2" fillId="0" borderId="7" xfId="1" quotePrefix="1" applyNumberFormat="1" applyFont="1" applyFill="1" applyBorder="1" applyAlignment="1">
      <alignment horizontal="left" vertical="center" wrapText="1"/>
    </xf>
    <xf numFmtId="0" fontId="2" fillId="0" borderId="8" xfId="0" applyFont="1" applyFill="1" applyBorder="1" applyAlignment="1">
      <alignment horizontal="centerContinuous" vertical="center"/>
    </xf>
    <xf numFmtId="0" fontId="2" fillId="0" borderId="11" xfId="0" applyFont="1" applyFill="1" applyBorder="1" applyAlignment="1">
      <alignment horizontal="center" vertical="center"/>
    </xf>
    <xf numFmtId="166" fontId="2" fillId="0" borderId="8" xfId="1" applyNumberFormat="1" applyFont="1" applyFill="1" applyBorder="1" applyAlignment="1">
      <alignment horizontal="center" vertical="center" wrapText="1"/>
    </xf>
    <xf numFmtId="0" fontId="6" fillId="0" borderId="8" xfId="0" applyFont="1" applyFill="1" applyBorder="1" applyAlignment="1">
      <alignment horizontal="justify"/>
    </xf>
    <xf numFmtId="0" fontId="6" fillId="0" borderId="8" xfId="0" applyFont="1" applyFill="1" applyBorder="1" applyAlignment="1">
      <alignment horizontal="justify" vertical="top"/>
    </xf>
    <xf numFmtId="0" fontId="2" fillId="0" borderId="1" xfId="0" applyFont="1" applyFill="1" applyBorder="1"/>
    <xf numFmtId="0" fontId="2" fillId="0" borderId="2" xfId="0" applyFont="1" applyFill="1" applyBorder="1"/>
    <xf numFmtId="0" fontId="2" fillId="0" borderId="4" xfId="0" applyFont="1" applyFill="1" applyBorder="1"/>
    <xf numFmtId="0" fontId="2" fillId="0" borderId="14" xfId="0" applyFont="1" applyFill="1" applyBorder="1"/>
    <xf numFmtId="166" fontId="2" fillId="0" borderId="0" xfId="1" applyNumberFormat="1" applyFont="1" applyFill="1"/>
    <xf numFmtId="0" fontId="2" fillId="0" borderId="0" xfId="0" applyFont="1" applyFill="1" applyAlignment="1">
      <alignment vertical="center"/>
    </xf>
    <xf numFmtId="0" fontId="2" fillId="0" borderId="14" xfId="0" applyFont="1" applyFill="1" applyBorder="1" applyAlignment="1">
      <alignment horizontal="centerContinuous"/>
    </xf>
    <xf numFmtId="0" fontId="2" fillId="0" borderId="6" xfId="0" applyFont="1" applyFill="1" applyBorder="1" applyAlignment="1">
      <alignment horizontal="centerContinuous"/>
    </xf>
    <xf numFmtId="0" fontId="2" fillId="0" borderId="10" xfId="0" applyFont="1" applyFill="1" applyBorder="1" applyAlignment="1">
      <alignment horizontal="centerContinuous"/>
    </xf>
    <xf numFmtId="165" fontId="2" fillId="0" borderId="2" xfId="1" applyNumberFormat="1" applyFont="1" applyFill="1" applyBorder="1"/>
    <xf numFmtId="0" fontId="2" fillId="0" borderId="3" xfId="0" applyFont="1" applyFill="1" applyBorder="1"/>
    <xf numFmtId="0" fontId="2" fillId="25" borderId="12" xfId="0" applyFont="1" applyFill="1" applyBorder="1" applyAlignment="1">
      <alignment horizontal="left" vertical="center" wrapText="1"/>
    </xf>
    <xf numFmtId="0" fontId="2" fillId="25" borderId="8" xfId="0" applyFont="1" applyFill="1" applyBorder="1" applyAlignment="1">
      <alignment horizontal="left" vertical="center" wrapText="1"/>
    </xf>
    <xf numFmtId="0" fontId="0" fillId="0" borderId="8" xfId="0" applyBorder="1" applyAlignment="1">
      <alignment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vertical="center" wrapText="1"/>
    </xf>
    <xf numFmtId="0" fontId="2" fillId="0" borderId="8" xfId="0" applyFont="1" applyBorder="1" applyAlignment="1">
      <alignment horizontal="center" vertical="center" wrapText="1"/>
    </xf>
    <xf numFmtId="0" fontId="2" fillId="0" borderId="8" xfId="0" applyFont="1" applyBorder="1" applyAlignment="1">
      <alignment horizontal="center" vertical="center"/>
    </xf>
    <xf numFmtId="0" fontId="2" fillId="0" borderId="12" xfId="0" applyFont="1" applyFill="1" applyBorder="1" applyAlignment="1">
      <alignment horizontal="center" vertical="center" wrapText="1"/>
    </xf>
    <xf numFmtId="14" fontId="2" fillId="0" borderId="12" xfId="0" applyNumberFormat="1"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0" fontId="2" fillId="0" borderId="9" xfId="0" applyFont="1" applyBorder="1" applyAlignment="1">
      <alignment vertical="center"/>
    </xf>
    <xf numFmtId="0" fontId="2" fillId="0" borderId="11" xfId="0" applyFont="1" applyBorder="1" applyAlignment="1">
      <alignment vertical="center"/>
    </xf>
    <xf numFmtId="164" fontId="31" fillId="0" borderId="0" xfId="0" applyNumberFormat="1" applyFont="1" applyFill="1"/>
    <xf numFmtId="14" fontId="7" fillId="0" borderId="8" xfId="0" quotePrefix="1" applyNumberFormat="1" applyFont="1" applyFill="1" applyBorder="1" applyAlignment="1">
      <alignment horizontal="center" vertical="center" wrapText="1"/>
    </xf>
    <xf numFmtId="165" fontId="7" fillId="0" borderId="8" xfId="1" applyNumberFormat="1" applyFont="1" applyFill="1" applyBorder="1" applyAlignment="1">
      <alignment horizontal="center" vertical="center"/>
    </xf>
    <xf numFmtId="14" fontId="7" fillId="0" borderId="8" xfId="0" quotePrefix="1" applyNumberFormat="1" applyFont="1" applyFill="1" applyBorder="1" applyAlignment="1">
      <alignment horizontal="center" vertical="center"/>
    </xf>
    <xf numFmtId="164" fontId="7" fillId="0" borderId="8" xfId="1" applyFont="1" applyFill="1" applyBorder="1" applyAlignment="1">
      <alignment vertical="center"/>
    </xf>
    <xf numFmtId="0" fontId="7" fillId="0" borderId="0" xfId="0" applyFont="1" applyFill="1"/>
    <xf numFmtId="0" fontId="7" fillId="0" borderId="8" xfId="0" applyFont="1" applyFill="1" applyBorder="1" applyAlignment="1">
      <alignment vertical="center" wrapText="1"/>
    </xf>
    <xf numFmtId="167" fontId="7" fillId="0" borderId="8" xfId="1" applyNumberFormat="1" applyFont="1" applyFill="1" applyBorder="1" applyAlignment="1">
      <alignment horizontal="center" vertical="center"/>
    </xf>
    <xf numFmtId="164" fontId="7" fillId="0" borderId="8" xfId="1" applyFont="1" applyFill="1" applyBorder="1"/>
    <xf numFmtId="0" fontId="7" fillId="0" borderId="0" xfId="0" applyFont="1" applyFill="1" applyBorder="1"/>
    <xf numFmtId="0" fontId="7" fillId="0" borderId="6" xfId="0" applyFont="1" applyFill="1" applyBorder="1"/>
    <xf numFmtId="0" fontId="7" fillId="0" borderId="8" xfId="0" applyFont="1" applyFill="1" applyBorder="1" applyAlignment="1">
      <alignment horizontal="center" vertical="top" wrapText="1"/>
    </xf>
    <xf numFmtId="14" fontId="7" fillId="0" borderId="15" xfId="0" quotePrefix="1" applyNumberFormat="1" applyFont="1" applyFill="1" applyBorder="1" applyAlignment="1">
      <alignment horizontal="center" vertical="center" wrapText="1"/>
    </xf>
    <xf numFmtId="165" fontId="7" fillId="0" borderId="15" xfId="1" quotePrefix="1" applyNumberFormat="1" applyFont="1" applyFill="1" applyBorder="1" applyAlignment="1">
      <alignment horizontal="center" vertical="center" wrapText="1"/>
    </xf>
    <xf numFmtId="165" fontId="7" fillId="0" borderId="8" xfId="1" applyNumberFormat="1" applyFont="1" applyFill="1" applyBorder="1" applyAlignment="1">
      <alignment horizontal="center" vertical="center" wrapText="1"/>
    </xf>
    <xf numFmtId="165" fontId="7" fillId="0" borderId="8" xfId="1" quotePrefix="1" applyNumberFormat="1" applyFont="1" applyFill="1" applyBorder="1" applyAlignment="1">
      <alignment horizontal="center" vertical="center" wrapText="1"/>
    </xf>
    <xf numFmtId="14" fontId="7" fillId="0" borderId="12" xfId="0" quotePrefix="1" applyNumberFormat="1" applyFont="1" applyFill="1" applyBorder="1" applyAlignment="1">
      <alignment horizontal="center" vertical="center" wrapText="1"/>
    </xf>
    <xf numFmtId="164" fontId="7" fillId="0" borderId="12" xfId="1" applyFont="1" applyFill="1" applyBorder="1"/>
    <xf numFmtId="168" fontId="7" fillId="0" borderId="8" xfId="1" applyNumberFormat="1" applyFont="1" applyFill="1" applyBorder="1" applyAlignment="1">
      <alignment horizontal="center" vertical="center"/>
    </xf>
    <xf numFmtId="165" fontId="7" fillId="0" borderId="8" xfId="1" applyNumberFormat="1" applyFont="1" applyFill="1" applyBorder="1" applyAlignment="1">
      <alignment horizontal="right" vertical="center"/>
    </xf>
    <xf numFmtId="0" fontId="7" fillId="0" borderId="8" xfId="0" quotePrefix="1" applyFont="1" applyFill="1" applyBorder="1" applyAlignment="1">
      <alignment horizontal="center" vertical="center"/>
    </xf>
    <xf numFmtId="0" fontId="7" fillId="0" borderId="8" xfId="0" applyFont="1" applyFill="1" applyBorder="1" applyAlignment="1">
      <alignment horizontal="center" vertical="center"/>
    </xf>
    <xf numFmtId="0" fontId="7" fillId="0" borderId="8" xfId="0" applyFont="1" applyFill="1" applyBorder="1" applyAlignment="1">
      <alignment horizontal="center" vertical="center" wrapText="1"/>
    </xf>
    <xf numFmtId="14" fontId="7" fillId="0" borderId="8" xfId="0" applyNumberFormat="1" applyFont="1" applyFill="1" applyBorder="1" applyAlignment="1">
      <alignment horizontal="center" vertical="center" wrapText="1"/>
    </xf>
    <xf numFmtId="164" fontId="7" fillId="0" borderId="8" xfId="1" applyFont="1" applyFill="1" applyBorder="1" applyAlignment="1">
      <alignment horizontal="center" vertical="center"/>
    </xf>
    <xf numFmtId="0" fontId="7" fillId="0" borderId="8" xfId="0" applyFont="1" applyFill="1" applyBorder="1" applyAlignment="1">
      <alignment horizontal="left" vertical="center" wrapText="1"/>
    </xf>
    <xf numFmtId="14" fontId="7" fillId="0" borderId="8" xfId="0" applyNumberFormat="1" applyFont="1" applyFill="1" applyBorder="1" applyAlignment="1">
      <alignment horizontal="center" vertical="center"/>
    </xf>
    <xf numFmtId="0" fontId="7" fillId="0" borderId="15" xfId="0" applyFont="1" applyFill="1" applyBorder="1" applyAlignment="1">
      <alignment horizontal="center" vertical="center" wrapText="1"/>
    </xf>
    <xf numFmtId="0" fontId="7" fillId="0" borderId="12" xfId="0" applyFont="1" applyFill="1" applyBorder="1" applyAlignment="1">
      <alignment horizontal="center" vertical="center" wrapText="1"/>
    </xf>
    <xf numFmtId="0" fontId="7" fillId="0" borderId="15" xfId="0" applyFont="1" applyFill="1" applyBorder="1" applyAlignment="1">
      <alignment horizontal="left" vertical="center" wrapText="1"/>
    </xf>
    <xf numFmtId="0" fontId="7" fillId="0" borderId="12" xfId="0" applyFont="1" applyFill="1" applyBorder="1" applyAlignment="1">
      <alignment horizontal="left" vertical="center" wrapText="1"/>
    </xf>
    <xf numFmtId="14" fontId="7" fillId="0" borderId="15" xfId="0" applyNumberFormat="1" applyFont="1" applyFill="1" applyBorder="1" applyAlignment="1">
      <alignment horizontal="center" vertical="center" wrapText="1"/>
    </xf>
    <xf numFmtId="14" fontId="7" fillId="0" borderId="12" xfId="0" applyNumberFormat="1" applyFont="1" applyFill="1" applyBorder="1" applyAlignment="1">
      <alignment horizontal="center" vertical="center" wrapText="1"/>
    </xf>
    <xf numFmtId="165" fontId="7" fillId="0" borderId="12" xfId="1" applyNumberFormat="1" applyFont="1" applyFill="1" applyBorder="1" applyAlignment="1">
      <alignment horizontal="center" vertical="center" wrapText="1"/>
    </xf>
    <xf numFmtId="165" fontId="7" fillId="0" borderId="12" xfId="1" applyNumberFormat="1" applyFont="1" applyFill="1" applyBorder="1" applyAlignment="1">
      <alignment horizontal="center" vertical="center"/>
    </xf>
    <xf numFmtId="165" fontId="7" fillId="0" borderId="7" xfId="1" applyNumberFormat="1" applyFont="1" applyFill="1" applyBorder="1" applyAlignment="1">
      <alignment horizontal="center" vertical="center"/>
    </xf>
    <xf numFmtId="165" fontId="7" fillId="0" borderId="15" xfId="1" applyNumberFormat="1" applyFont="1" applyFill="1" applyBorder="1" applyAlignment="1">
      <alignment horizontal="center" vertical="center" wrapText="1"/>
    </xf>
    <xf numFmtId="14" fontId="7" fillId="11" borderId="12" xfId="0" quotePrefix="1" applyNumberFormat="1" applyFont="1" applyFill="1" applyBorder="1" applyAlignment="1">
      <alignment horizontal="center" vertical="center" wrapText="1"/>
    </xf>
    <xf numFmtId="165" fontId="7" fillId="11" borderId="8" xfId="1" applyNumberFormat="1" applyFont="1" applyFill="1" applyBorder="1" applyAlignment="1">
      <alignment horizontal="center" vertical="center"/>
    </xf>
    <xf numFmtId="165" fontId="7" fillId="11" borderId="12" xfId="1" applyNumberFormat="1" applyFont="1" applyFill="1" applyBorder="1" applyAlignment="1">
      <alignment horizontal="center" vertical="center" wrapText="1"/>
    </xf>
    <xf numFmtId="14" fontId="7" fillId="11" borderId="8" xfId="0" applyNumberFormat="1" applyFont="1" applyFill="1" applyBorder="1" applyAlignment="1">
      <alignment horizontal="center" vertical="center"/>
    </xf>
    <xf numFmtId="0" fontId="7" fillId="11" borderId="8" xfId="0" applyFont="1" applyFill="1" applyBorder="1" applyAlignment="1">
      <alignment horizontal="center" vertical="center"/>
    </xf>
    <xf numFmtId="168" fontId="7" fillId="11" borderId="8" xfId="1" applyNumberFormat="1" applyFont="1" applyFill="1" applyBorder="1" applyAlignment="1">
      <alignment horizontal="center" vertical="center"/>
    </xf>
    <xf numFmtId="0" fontId="7" fillId="11" borderId="0" xfId="0" applyFont="1" applyFill="1"/>
    <xf numFmtId="0" fontId="7" fillId="11" borderId="12" xfId="0" applyFont="1" applyFill="1" applyBorder="1" applyAlignment="1">
      <alignment horizontal="center" vertical="center" wrapText="1"/>
    </xf>
    <xf numFmtId="0" fontId="7" fillId="11" borderId="8" xfId="0" applyFont="1" applyFill="1" applyBorder="1" applyAlignment="1">
      <alignment horizontal="left" vertical="center" wrapText="1"/>
    </xf>
    <xf numFmtId="14" fontId="7" fillId="11" borderId="12" xfId="0" applyNumberFormat="1" applyFont="1" applyFill="1" applyBorder="1" applyAlignment="1">
      <alignment horizontal="center" vertical="center" wrapText="1"/>
    </xf>
    <xf numFmtId="164" fontId="7" fillId="11" borderId="8" xfId="1" applyFont="1" applyFill="1" applyBorder="1"/>
    <xf numFmtId="168" fontId="7" fillId="0" borderId="8" xfId="1" quotePrefix="1" applyNumberFormat="1" applyFont="1" applyFill="1" applyBorder="1" applyAlignment="1">
      <alignment horizontal="center" vertical="center" wrapText="1"/>
    </xf>
    <xf numFmtId="168" fontId="57" fillId="0" borderId="8" xfId="1" applyNumberFormat="1" applyFont="1" applyFill="1" applyBorder="1" applyAlignment="1">
      <alignment horizontal="center" vertical="center" wrapText="1"/>
    </xf>
    <xf numFmtId="0" fontId="7" fillId="0" borderId="8" xfId="0" applyFont="1" applyFill="1" applyBorder="1" applyAlignment="1">
      <alignment horizontal="centerContinuous" vertical="center"/>
    </xf>
    <xf numFmtId="0" fontId="57" fillId="0" borderId="8" xfId="0" applyFont="1" applyFill="1" applyBorder="1" applyAlignment="1">
      <alignment wrapText="1"/>
    </xf>
    <xf numFmtId="0" fontId="57" fillId="0" borderId="8" xfId="0" applyFont="1" applyFill="1" applyBorder="1" applyAlignment="1">
      <alignment horizontal="left" wrapText="1"/>
    </xf>
    <xf numFmtId="0" fontId="4" fillId="0" borderId="8" xfId="0" applyFont="1" applyFill="1" applyBorder="1" applyAlignment="1">
      <alignment horizontal="left" vertical="center" wrapText="1"/>
    </xf>
    <xf numFmtId="168" fontId="2" fillId="25" borderId="8" xfId="0" applyNumberFormat="1" applyFont="1" applyFill="1" applyBorder="1" applyAlignment="1">
      <alignment horizontal="center" vertical="center"/>
    </xf>
    <xf numFmtId="165" fontId="2" fillId="0" borderId="8" xfId="0" applyNumberFormat="1" applyFont="1" applyBorder="1"/>
    <xf numFmtId="0" fontId="2" fillId="25" borderId="8" xfId="0" applyFont="1" applyFill="1" applyBorder="1" applyAlignment="1">
      <alignment horizontal="left" vertical="center" wrapText="1"/>
    </xf>
    <xf numFmtId="0" fontId="2" fillId="25" borderId="12" xfId="0" applyFont="1" applyFill="1" applyBorder="1" applyAlignment="1">
      <alignment horizontal="center" vertical="center" wrapText="1"/>
    </xf>
    <xf numFmtId="0" fontId="2" fillId="25" borderId="8" xfId="0" applyFont="1" applyFill="1" applyBorder="1" applyAlignment="1">
      <alignment horizontal="center" vertical="center"/>
    </xf>
    <xf numFmtId="14" fontId="2" fillId="25" borderId="12" xfId="0" applyNumberFormat="1" applyFont="1" applyFill="1" applyBorder="1" applyAlignment="1">
      <alignment horizontal="center" vertical="center" wrapText="1"/>
    </xf>
    <xf numFmtId="165" fontId="2" fillId="25" borderId="12" xfId="1" applyNumberFormat="1" applyFont="1" applyFill="1" applyBorder="1" applyAlignment="1">
      <alignment horizontal="center" vertical="center" wrapText="1"/>
    </xf>
    <xf numFmtId="0" fontId="2" fillId="11" borderId="8" xfId="0" applyFont="1" applyFill="1" applyBorder="1" applyAlignment="1">
      <alignment horizontal="center" vertical="center" wrapText="1"/>
    </xf>
    <xf numFmtId="0" fontId="2" fillId="14" borderId="8" xfId="0" applyFont="1" applyFill="1" applyBorder="1" applyAlignment="1">
      <alignment horizontal="left" vertical="center" wrapText="1"/>
    </xf>
    <xf numFmtId="164" fontId="2" fillId="11" borderId="8" xfId="1" applyFont="1" applyFill="1" applyBorder="1" applyAlignment="1">
      <alignment horizontal="right" vertical="center" wrapText="1"/>
    </xf>
    <xf numFmtId="164" fontId="2" fillId="11" borderId="8" xfId="1" applyNumberFormat="1" applyFont="1" applyFill="1" applyBorder="1" applyAlignment="1">
      <alignment horizontal="right" vertical="center" wrapText="1"/>
    </xf>
    <xf numFmtId="168" fontId="2" fillId="11" borderId="8" xfId="1" applyNumberFormat="1" applyFont="1" applyFill="1" applyBorder="1" applyAlignment="1">
      <alignment horizontal="center" vertical="center"/>
    </xf>
    <xf numFmtId="0" fontId="2" fillId="11" borderId="8" xfId="0" applyFont="1" applyFill="1" applyBorder="1" applyAlignment="1">
      <alignment wrapText="1"/>
    </xf>
    <xf numFmtId="0" fontId="29" fillId="11" borderId="8" xfId="0" applyFont="1" applyFill="1" applyBorder="1" applyAlignment="1">
      <alignment horizontal="center"/>
    </xf>
    <xf numFmtId="0" fontId="29" fillId="11" borderId="8" xfId="0" applyFont="1" applyFill="1" applyBorder="1" applyAlignment="1">
      <alignment horizontal="center" vertical="center"/>
    </xf>
    <xf numFmtId="0" fontId="2" fillId="14" borderId="8" xfId="0" applyFont="1" applyFill="1" applyBorder="1" applyAlignment="1">
      <alignment horizontal="center" vertical="center" wrapText="1"/>
    </xf>
    <xf numFmtId="0" fontId="2" fillId="14" borderId="8" xfId="0" applyFont="1" applyFill="1" applyBorder="1" applyAlignment="1">
      <alignment horizontal="right" vertical="center" wrapText="1"/>
    </xf>
    <xf numFmtId="14" fontId="2" fillId="14" borderId="8" xfId="0" quotePrefix="1" applyNumberFormat="1" applyFont="1" applyFill="1" applyBorder="1" applyAlignment="1">
      <alignment horizontal="right" vertical="center" wrapText="1"/>
    </xf>
    <xf numFmtId="164" fontId="2" fillId="14" borderId="8" xfId="1" applyNumberFormat="1" applyFont="1" applyFill="1" applyBorder="1" applyAlignment="1">
      <alignment horizontal="right" vertical="center" wrapText="1"/>
    </xf>
    <xf numFmtId="0" fontId="2" fillId="14" borderId="8" xfId="0" quotePrefix="1" applyFont="1" applyFill="1" applyBorder="1"/>
    <xf numFmtId="0" fontId="2" fillId="14" borderId="8" xfId="0" applyFont="1" applyFill="1" applyBorder="1" applyAlignment="1">
      <alignment wrapText="1"/>
    </xf>
    <xf numFmtId="0" fontId="2" fillId="20" borderId="8" xfId="0" applyFont="1" applyFill="1" applyBorder="1" applyAlignment="1">
      <alignment horizontal="center" vertical="center" wrapText="1"/>
    </xf>
    <xf numFmtId="0" fontId="2" fillId="20" borderId="8" xfId="0" applyFont="1" applyFill="1" applyBorder="1" applyAlignment="1">
      <alignment horizontal="left" vertical="center" wrapText="1"/>
    </xf>
    <xf numFmtId="0" fontId="2" fillId="20" borderId="8" xfId="0" applyFont="1" applyFill="1" applyBorder="1" applyAlignment="1">
      <alignment horizontal="center" vertical="center"/>
    </xf>
    <xf numFmtId="0" fontId="2" fillId="20" borderId="8" xfId="0" quotePrefix="1" applyFont="1" applyFill="1" applyBorder="1" applyAlignment="1">
      <alignment horizontal="center" vertical="center"/>
    </xf>
    <xf numFmtId="14" fontId="2" fillId="20" borderId="8" xfId="0" applyNumberFormat="1" applyFont="1" applyFill="1" applyBorder="1" applyAlignment="1">
      <alignment horizontal="center" vertical="center"/>
    </xf>
    <xf numFmtId="14" fontId="2" fillId="20" borderId="8" xfId="0" applyNumberFormat="1" applyFont="1" applyFill="1" applyBorder="1" applyAlignment="1">
      <alignment horizontal="center" vertical="center" wrapText="1"/>
    </xf>
    <xf numFmtId="14" fontId="2" fillId="20" borderId="8" xfId="0" quotePrefix="1" applyNumberFormat="1" applyFont="1" applyFill="1" applyBorder="1" applyAlignment="1">
      <alignment horizontal="center" vertical="center" wrapText="1"/>
    </xf>
    <xf numFmtId="165" fontId="2" fillId="20" borderId="8" xfId="1" applyNumberFormat="1" applyFont="1" applyFill="1" applyBorder="1" applyAlignment="1">
      <alignment horizontal="center" vertical="center" wrapText="1"/>
    </xf>
    <xf numFmtId="164" fontId="2" fillId="20" borderId="8" xfId="1" applyFont="1" applyFill="1" applyBorder="1"/>
    <xf numFmtId="165" fontId="2" fillId="20" borderId="8" xfId="0" applyNumberFormat="1" applyFont="1" applyFill="1" applyBorder="1"/>
    <xf numFmtId="0" fontId="2" fillId="20" borderId="8" xfId="0" quotePrefix="1" applyFont="1" applyFill="1" applyBorder="1" applyAlignment="1">
      <alignment wrapText="1"/>
    </xf>
    <xf numFmtId="0" fontId="2" fillId="20" borderId="8" xfId="0" applyFont="1" applyFill="1" applyBorder="1" applyAlignment="1">
      <alignment wrapText="1"/>
    </xf>
    <xf numFmtId="164" fontId="2" fillId="20" borderId="8" xfId="1" applyFont="1" applyFill="1" applyBorder="1" applyAlignment="1">
      <alignment horizontal="left" vertical="center" wrapText="1"/>
    </xf>
    <xf numFmtId="0" fontId="29" fillId="20" borderId="8" xfId="0" applyFont="1" applyFill="1" applyBorder="1" applyAlignment="1">
      <alignment horizontal="center"/>
    </xf>
    <xf numFmtId="0" fontId="29" fillId="20" borderId="8" xfId="0" applyFont="1" applyFill="1" applyBorder="1" applyAlignment="1">
      <alignment horizontal="center" vertical="center"/>
    </xf>
    <xf numFmtId="0" fontId="2" fillId="26" borderId="8" xfId="0" applyFont="1" applyFill="1" applyBorder="1" applyAlignment="1">
      <alignment horizontal="center" vertical="center" wrapText="1"/>
    </xf>
    <xf numFmtId="0" fontId="2" fillId="26" borderId="8" xfId="0" applyFont="1" applyFill="1" applyBorder="1" applyAlignment="1">
      <alignment horizontal="left" vertical="center" wrapText="1"/>
    </xf>
    <xf numFmtId="0" fontId="2" fillId="26" borderId="8" xfId="0" quotePrefix="1" applyFont="1" applyFill="1" applyBorder="1" applyAlignment="1">
      <alignment horizontal="center" vertical="center"/>
    </xf>
    <xf numFmtId="14" fontId="2" fillId="26" borderId="8" xfId="0" applyNumberFormat="1" applyFont="1" applyFill="1" applyBorder="1" applyAlignment="1">
      <alignment horizontal="center" vertical="center"/>
    </xf>
    <xf numFmtId="165" fontId="2" fillId="26" borderId="8" xfId="1" applyNumberFormat="1" applyFont="1" applyFill="1" applyBorder="1" applyAlignment="1">
      <alignment horizontal="center" vertical="center"/>
    </xf>
    <xf numFmtId="14" fontId="2" fillId="26" borderId="8" xfId="0" applyNumberFormat="1" applyFont="1" applyFill="1" applyBorder="1" applyAlignment="1">
      <alignment horizontal="center" vertical="center" wrapText="1"/>
    </xf>
    <xf numFmtId="14" fontId="2" fillId="26" borderId="8" xfId="0" quotePrefix="1" applyNumberFormat="1" applyFont="1" applyFill="1" applyBorder="1" applyAlignment="1">
      <alignment horizontal="center" vertical="center" wrapText="1"/>
    </xf>
    <xf numFmtId="165" fontId="2" fillId="26" borderId="8" xfId="1" applyNumberFormat="1" applyFont="1" applyFill="1" applyBorder="1" applyAlignment="1">
      <alignment horizontal="center" vertical="center" wrapText="1"/>
    </xf>
    <xf numFmtId="0" fontId="2" fillId="26" borderId="8" xfId="0" applyFont="1" applyFill="1" applyBorder="1" applyAlignment="1">
      <alignment horizontal="center" vertical="center"/>
    </xf>
    <xf numFmtId="164" fontId="2" fillId="26" borderId="8" xfId="1" applyFont="1" applyFill="1" applyBorder="1"/>
    <xf numFmtId="0" fontId="2" fillId="26" borderId="8" xfId="0" applyFont="1" applyFill="1" applyBorder="1"/>
    <xf numFmtId="165" fontId="2" fillId="26" borderId="8" xfId="0" applyNumberFormat="1" applyFont="1" applyFill="1" applyBorder="1"/>
    <xf numFmtId="0" fontId="2" fillId="26" borderId="8" xfId="0" quotePrefix="1" applyFont="1" applyFill="1" applyBorder="1"/>
    <xf numFmtId="0" fontId="2" fillId="26" borderId="8" xfId="0" applyFont="1" applyFill="1" applyBorder="1" applyAlignment="1">
      <alignment wrapText="1"/>
    </xf>
    <xf numFmtId="0" fontId="29" fillId="26" borderId="8" xfId="0" applyFont="1" applyFill="1" applyBorder="1" applyAlignment="1">
      <alignment horizontal="center"/>
    </xf>
    <xf numFmtId="0" fontId="29" fillId="26" borderId="8" xfId="0" applyFont="1" applyFill="1" applyBorder="1" applyAlignment="1">
      <alignment horizontal="center" vertical="center"/>
    </xf>
    <xf numFmtId="0" fontId="2" fillId="26" borderId="0" xfId="0" applyFont="1" applyFill="1"/>
    <xf numFmtId="0" fontId="2" fillId="11" borderId="12" xfId="0" applyFont="1" applyFill="1" applyBorder="1" applyAlignment="1">
      <alignment horizontal="center" vertical="center" wrapText="1"/>
    </xf>
    <xf numFmtId="14" fontId="2" fillId="11" borderId="12" xfId="0" applyNumberFormat="1" applyFont="1" applyFill="1" applyBorder="1" applyAlignment="1">
      <alignment horizontal="center" vertical="center" wrapText="1"/>
    </xf>
    <xf numFmtId="14" fontId="2" fillId="11" borderId="12" xfId="0" quotePrefix="1" applyNumberFormat="1" applyFont="1" applyFill="1" applyBorder="1" applyAlignment="1">
      <alignment horizontal="center" vertical="center" wrapText="1"/>
    </xf>
    <xf numFmtId="165" fontId="2" fillId="11" borderId="12" xfId="1" applyNumberFormat="1" applyFont="1" applyFill="1" applyBorder="1" applyAlignment="1">
      <alignment horizontal="center" vertical="center" wrapText="1"/>
    </xf>
    <xf numFmtId="0" fontId="2" fillId="11" borderId="9" xfId="0" applyFont="1" applyFill="1" applyBorder="1"/>
    <xf numFmtId="165" fontId="2" fillId="11" borderId="9" xfId="0" applyNumberFormat="1" applyFont="1" applyFill="1" applyBorder="1"/>
    <xf numFmtId="0" fontId="3" fillId="0" borderId="15"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8" xfId="0" applyFont="1" applyFill="1" applyBorder="1" applyAlignment="1">
      <alignment horizontal="center" vertical="center"/>
    </xf>
    <xf numFmtId="0" fontId="3" fillId="0" borderId="8" xfId="0" applyFont="1" applyFill="1" applyBorder="1" applyAlignment="1">
      <alignment horizontal="left" vertical="center" wrapText="1"/>
    </xf>
    <xf numFmtId="0" fontId="3" fillId="0" borderId="8" xfId="0" applyFont="1" applyFill="1" applyBorder="1" applyAlignment="1">
      <alignment horizontal="center" vertical="center" wrapText="1"/>
    </xf>
    <xf numFmtId="0" fontId="3" fillId="0" borderId="12" xfId="0" applyFont="1" applyFill="1" applyBorder="1" applyAlignment="1">
      <alignment horizontal="left" vertical="center" wrapText="1"/>
    </xf>
    <xf numFmtId="0" fontId="3" fillId="0" borderId="8" xfId="0" applyFont="1" applyFill="1" applyBorder="1" applyAlignment="1">
      <alignment horizontal="center" vertical="center" wrapText="1"/>
    </xf>
    <xf numFmtId="165" fontId="3" fillId="0" borderId="7" xfId="1" applyNumberFormat="1" applyFont="1" applyFill="1" applyBorder="1" applyAlignment="1">
      <alignment horizontal="center" vertical="center" wrapText="1"/>
    </xf>
    <xf numFmtId="0" fontId="3" fillId="0" borderId="7" xfId="0" applyFont="1" applyFill="1" applyBorder="1" applyAlignment="1">
      <alignment horizontal="left" vertical="center" wrapText="1"/>
    </xf>
    <xf numFmtId="0" fontId="3" fillId="0" borderId="8" xfId="0" applyFont="1" applyFill="1" applyBorder="1" applyAlignment="1">
      <alignment horizontal="left" vertical="center" wrapText="1"/>
    </xf>
    <xf numFmtId="0" fontId="3" fillId="13" borderId="8" xfId="0" applyFont="1" applyFill="1" applyBorder="1" applyAlignment="1">
      <alignment horizontal="center"/>
    </xf>
    <xf numFmtId="0" fontId="3" fillId="0" borderId="0" xfId="0" applyFont="1"/>
    <xf numFmtId="0" fontId="3" fillId="0" borderId="8" xfId="0" applyFont="1" applyBorder="1" applyAlignment="1">
      <alignment horizontal="centerContinuous"/>
    </xf>
    <xf numFmtId="0" fontId="3" fillId="12" borderId="8" xfId="0" applyFont="1" applyFill="1" applyBorder="1" applyAlignment="1">
      <alignment horizontal="centerContinuous"/>
    </xf>
    <xf numFmtId="0" fontId="3" fillId="13" borderId="8" xfId="0" applyFont="1" applyFill="1" applyBorder="1" applyAlignment="1">
      <alignment horizontal="centerContinuous"/>
    </xf>
    <xf numFmtId="0" fontId="3" fillId="0" borderId="8" xfId="0" applyFont="1" applyBorder="1" applyAlignment="1">
      <alignment horizontal="centerContinuous" vertical="center"/>
    </xf>
    <xf numFmtId="0" fontId="3" fillId="13" borderId="8" xfId="0" applyFont="1" applyFill="1" applyBorder="1" applyAlignment="1">
      <alignment horizontal="center" vertical="center" wrapText="1"/>
    </xf>
    <xf numFmtId="0" fontId="3" fillId="0" borderId="8" xfId="0" applyFont="1" applyBorder="1" applyAlignment="1">
      <alignment horizontal="center" vertical="center"/>
    </xf>
    <xf numFmtId="165" fontId="3" fillId="13" borderId="8" xfId="1" quotePrefix="1" applyNumberFormat="1" applyFont="1" applyFill="1" applyBorder="1" applyAlignment="1">
      <alignment horizontal="center" vertical="center" wrapText="1"/>
    </xf>
    <xf numFmtId="165" fontId="3" fillId="13" borderId="8" xfId="1" applyNumberFormat="1" applyFont="1" applyFill="1" applyBorder="1" applyAlignment="1">
      <alignment horizontal="center" vertical="center" wrapText="1"/>
    </xf>
    <xf numFmtId="14" fontId="3" fillId="13" borderId="8" xfId="1" applyNumberFormat="1" applyFont="1" applyFill="1" applyBorder="1" applyAlignment="1">
      <alignment horizontal="center" vertical="center" wrapText="1"/>
    </xf>
    <xf numFmtId="165" fontId="3" fillId="0" borderId="0" xfId="0" applyNumberFormat="1" applyFont="1" applyFill="1"/>
    <xf numFmtId="168" fontId="3" fillId="0" borderId="0" xfId="0" applyNumberFormat="1" applyFont="1" applyFill="1"/>
    <xf numFmtId="0" fontId="58" fillId="0" borderId="8" xfId="0" applyFont="1" applyFill="1" applyBorder="1" applyAlignment="1">
      <alignment vertical="center" wrapText="1"/>
    </xf>
    <xf numFmtId="0" fontId="59" fillId="0" borderId="8" xfId="0" applyFont="1" applyFill="1" applyBorder="1" applyAlignment="1">
      <alignment horizontal="justify"/>
    </xf>
    <xf numFmtId="0" fontId="59" fillId="0" borderId="8" xfId="0" applyFont="1" applyFill="1" applyBorder="1" applyAlignment="1">
      <alignment vertical="center" wrapText="1"/>
    </xf>
    <xf numFmtId="0" fontId="3" fillId="0" borderId="0" xfId="0" applyFont="1" applyFill="1" applyBorder="1"/>
    <xf numFmtId="0" fontId="3" fillId="0" borderId="6" xfId="0" applyFont="1" applyFill="1" applyBorder="1"/>
    <xf numFmtId="0" fontId="3" fillId="0" borderId="8" xfId="0" applyFont="1" applyFill="1" applyBorder="1" applyAlignment="1">
      <alignment horizontal="center" vertical="top" wrapText="1"/>
    </xf>
    <xf numFmtId="0" fontId="58" fillId="0" borderId="8" xfId="0" applyFont="1" applyFill="1" applyBorder="1" applyAlignment="1">
      <alignment wrapText="1"/>
    </xf>
    <xf numFmtId="0" fontId="58" fillId="0" borderId="8" xfId="0" applyFont="1" applyFill="1" applyBorder="1" applyAlignment="1">
      <alignment horizontal="left" wrapText="1"/>
    </xf>
    <xf numFmtId="0" fontId="3" fillId="0" borderId="15" xfId="0" applyFont="1" applyFill="1" applyBorder="1" applyAlignment="1">
      <alignment horizontal="left" vertical="center" wrapText="1"/>
    </xf>
    <xf numFmtId="165" fontId="3" fillId="0" borderId="15" xfId="1" applyNumberFormat="1" applyFont="1" applyFill="1" applyBorder="1" applyAlignment="1">
      <alignment horizontal="center" vertical="center" wrapText="1"/>
    </xf>
    <xf numFmtId="0" fontId="58" fillId="0" borderId="12" xfId="0" applyFont="1" applyFill="1" applyBorder="1" applyAlignment="1">
      <alignment horizontal="center" vertical="center" wrapText="1"/>
    </xf>
    <xf numFmtId="0" fontId="58" fillId="0" borderId="12" xfId="0" applyFont="1" applyFill="1" applyBorder="1" applyAlignment="1">
      <alignment horizontal="left" vertical="center" wrapText="1"/>
    </xf>
    <xf numFmtId="0" fontId="3" fillId="0" borderId="12" xfId="0" quotePrefix="1" applyFont="1" applyFill="1" applyBorder="1" applyAlignment="1">
      <alignment horizontal="center" vertical="center" wrapText="1"/>
    </xf>
    <xf numFmtId="0" fontId="3" fillId="0" borderId="1" xfId="0" applyFont="1" applyFill="1" applyBorder="1"/>
    <xf numFmtId="0" fontId="3" fillId="0" borderId="2" xfId="0" applyFont="1" applyFill="1" applyBorder="1"/>
    <xf numFmtId="164" fontId="3" fillId="0" borderId="0" xfId="1" applyFont="1" applyFill="1" applyBorder="1"/>
    <xf numFmtId="164" fontId="3" fillId="0" borderId="5" xfId="1" applyFont="1" applyFill="1" applyBorder="1"/>
    <xf numFmtId="164" fontId="35" fillId="0" borderId="0" xfId="1" applyFont="1" applyFill="1" applyBorder="1"/>
    <xf numFmtId="164" fontId="3" fillId="0" borderId="5" xfId="1" applyFont="1" applyBorder="1"/>
    <xf numFmtId="164" fontId="3" fillId="0" borderId="0" xfId="1" applyFont="1" applyBorder="1"/>
    <xf numFmtId="164" fontId="3" fillId="0" borderId="13" xfId="1" applyFont="1" applyBorder="1"/>
    <xf numFmtId="164" fontId="3" fillId="0" borderId="6" xfId="1" applyFont="1" applyBorder="1"/>
    <xf numFmtId="164" fontId="3" fillId="13" borderId="0" xfId="1" applyFont="1" applyFill="1"/>
    <xf numFmtId="0" fontId="3" fillId="13" borderId="0" xfId="0" applyFont="1" applyFill="1"/>
    <xf numFmtId="0" fontId="3" fillId="12" borderId="0" xfId="0" applyFont="1" applyFill="1"/>
    <xf numFmtId="0" fontId="3" fillId="0" borderId="3" xfId="0" applyFont="1" applyFill="1" applyBorder="1"/>
    <xf numFmtId="164" fontId="3" fillId="0" borderId="4" xfId="1" applyFont="1" applyFill="1" applyBorder="1"/>
    <xf numFmtId="164" fontId="3" fillId="0" borderId="14" xfId="1" applyFont="1" applyFill="1" applyBorder="1"/>
    <xf numFmtId="165" fontId="3" fillId="12" borderId="8" xfId="1" applyNumberFormat="1" applyFont="1" applyFill="1" applyBorder="1" applyAlignment="1">
      <alignment horizontal="center" vertical="center" wrapText="1"/>
    </xf>
    <xf numFmtId="168" fontId="33" fillId="0" borderId="12" xfId="1" applyNumberFormat="1" applyFont="1" applyFill="1" applyBorder="1" applyAlignment="1">
      <alignment horizontal="center" vertical="center" wrapText="1"/>
    </xf>
    <xf numFmtId="0" fontId="59" fillId="0" borderId="0" xfId="0" applyFont="1" applyAlignment="1">
      <alignment horizontal="center"/>
    </xf>
    <xf numFmtId="168" fontId="3" fillId="0" borderId="0" xfId="0" applyNumberFormat="1" applyFont="1" applyFill="1" applyBorder="1"/>
    <xf numFmtId="165" fontId="3" fillId="0" borderId="0" xfId="0" applyNumberFormat="1" applyFont="1" applyFill="1" applyBorder="1"/>
    <xf numFmtId="165" fontId="3" fillId="0" borderId="9" xfId="1" applyNumberFormat="1" applyFont="1" applyFill="1" applyBorder="1" applyAlignment="1">
      <alignment horizontal="center" vertical="center" wrapText="1"/>
    </xf>
    <xf numFmtId="165" fontId="3" fillId="0" borderId="13" xfId="1" applyNumberFormat="1" applyFont="1" applyFill="1" applyBorder="1" applyAlignment="1">
      <alignment horizontal="center" vertical="center" wrapText="1"/>
    </xf>
    <xf numFmtId="165" fontId="3" fillId="0" borderId="5" xfId="1" applyNumberFormat="1" applyFont="1" applyFill="1" applyBorder="1" applyAlignment="1">
      <alignment horizontal="center" vertical="center" wrapText="1"/>
    </xf>
    <xf numFmtId="164" fontId="3" fillId="0" borderId="0" xfId="0" applyNumberFormat="1" applyFont="1" applyFill="1" applyBorder="1"/>
    <xf numFmtId="0" fontId="2" fillId="11" borderId="8" xfId="0" applyFont="1" applyFill="1" applyBorder="1" applyAlignment="1">
      <alignment horizontal="center" vertical="center" wrapText="1"/>
    </xf>
    <xf numFmtId="0" fontId="2" fillId="0" borderId="0" xfId="0" applyFont="1" applyFill="1" applyAlignment="1">
      <alignment horizontal="right" vertical="center"/>
    </xf>
    <xf numFmtId="0" fontId="2" fillId="0" borderId="8" xfId="0" applyFont="1" applyFill="1" applyBorder="1" applyAlignment="1">
      <alignment horizontal="left" vertical="center" wrapText="1"/>
    </xf>
    <xf numFmtId="0" fontId="61" fillId="0" borderId="0" xfId="0" applyFont="1"/>
    <xf numFmtId="0" fontId="3" fillId="0" borderId="8" xfId="0" applyFont="1" applyFill="1" applyBorder="1" applyAlignment="1">
      <alignment horizontal="center" vertical="center"/>
    </xf>
    <xf numFmtId="0" fontId="2" fillId="0" borderId="12" xfId="0" applyFont="1" applyFill="1" applyBorder="1" applyAlignment="1">
      <alignment horizontal="center" vertical="center" wrapText="1"/>
    </xf>
    <xf numFmtId="14" fontId="2" fillId="0" borderId="12" xfId="0" applyNumberFormat="1" applyFont="1" applyFill="1" applyBorder="1" applyAlignment="1">
      <alignment horizontal="center" vertical="center" wrapText="1"/>
    </xf>
    <xf numFmtId="165" fontId="2" fillId="0" borderId="12" xfId="1" applyNumberFormat="1" applyFont="1" applyFill="1" applyBorder="1" applyAlignment="1">
      <alignment horizontal="center" vertical="center" wrapText="1"/>
    </xf>
    <xf numFmtId="0" fontId="2" fillId="0" borderId="8" xfId="0" applyFont="1" applyFill="1" applyBorder="1" applyAlignment="1">
      <alignment horizontal="left" vertical="center" wrapText="1"/>
    </xf>
    <xf numFmtId="0" fontId="2" fillId="0" borderId="8" xfId="0" applyFont="1" applyFill="1" applyBorder="1" applyAlignment="1">
      <alignment horizontal="center" vertical="center"/>
    </xf>
    <xf numFmtId="14" fontId="2" fillId="0" borderId="8" xfId="0" applyNumberFormat="1" applyFont="1" applyFill="1" applyBorder="1" applyAlignment="1">
      <alignment horizontal="center" vertical="center"/>
    </xf>
    <xf numFmtId="0" fontId="2" fillId="0" borderId="8" xfId="0" applyFont="1" applyFill="1" applyBorder="1" applyAlignment="1">
      <alignment horizontal="left" vertical="center" wrapText="1"/>
    </xf>
    <xf numFmtId="0" fontId="2" fillId="15" borderId="8" xfId="0" applyFont="1" applyFill="1" applyBorder="1" applyAlignment="1">
      <alignment wrapText="1"/>
    </xf>
    <xf numFmtId="0" fontId="2" fillId="11" borderId="8" xfId="0" applyFont="1" applyFill="1" applyBorder="1" applyAlignment="1">
      <alignment horizontal="center" vertical="center" wrapText="1"/>
    </xf>
    <xf numFmtId="0" fontId="2" fillId="11" borderId="8" xfId="0" applyFont="1" applyFill="1" applyBorder="1" applyAlignment="1">
      <alignment horizontal="left" vertical="center" wrapText="1"/>
    </xf>
    <xf numFmtId="0" fontId="2" fillId="11" borderId="8" xfId="0" applyFont="1" applyFill="1" applyBorder="1" applyAlignment="1">
      <alignment vertical="center" wrapText="1"/>
    </xf>
    <xf numFmtId="0" fontId="5" fillId="11" borderId="8" xfId="0" applyFont="1" applyFill="1" applyBorder="1" applyAlignment="1">
      <alignment horizontal="center" vertical="center"/>
    </xf>
    <xf numFmtId="0" fontId="2" fillId="11" borderId="9" xfId="0" applyFont="1" applyFill="1" applyBorder="1" applyAlignment="1">
      <alignment wrapText="1"/>
    </xf>
    <xf numFmtId="165" fontId="3" fillId="0" borderId="7" xfId="0" applyNumberFormat="1" applyFont="1" applyFill="1" applyBorder="1" applyAlignment="1">
      <alignment horizontal="center" vertical="center" wrapText="1"/>
    </xf>
    <xf numFmtId="0" fontId="33" fillId="0" borderId="15" xfId="0" applyFont="1" applyFill="1" applyBorder="1" applyAlignment="1">
      <alignment horizontal="center" vertical="center" wrapText="1"/>
    </xf>
    <xf numFmtId="0" fontId="33" fillId="0" borderId="12"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58" fillId="0" borderId="15" xfId="0" applyFont="1" applyFill="1" applyBorder="1" applyAlignment="1">
      <alignment horizontal="center" vertical="center" wrapText="1"/>
    </xf>
    <xf numFmtId="0" fontId="58" fillId="0" borderId="12" xfId="0" applyFont="1" applyFill="1" applyBorder="1" applyAlignment="1">
      <alignment horizontal="center" vertical="center" wrapText="1"/>
    </xf>
    <xf numFmtId="0" fontId="3" fillId="0" borderId="7" xfId="0" applyFont="1" applyFill="1" applyBorder="1" applyAlignment="1">
      <alignment horizontal="left" vertical="center" wrapText="1"/>
    </xf>
    <xf numFmtId="0" fontId="58" fillId="0" borderId="15" xfId="0" applyFont="1" applyFill="1" applyBorder="1" applyAlignment="1">
      <alignment horizontal="left" vertical="center" wrapText="1"/>
    </xf>
    <xf numFmtId="0" fontId="58" fillId="0" borderId="12" xfId="0" applyFont="1" applyFill="1" applyBorder="1" applyAlignment="1">
      <alignment horizontal="left" vertical="center" wrapText="1"/>
    </xf>
    <xf numFmtId="165" fontId="3" fillId="0" borderId="7" xfId="1" applyNumberFormat="1" applyFont="1" applyFill="1" applyBorder="1" applyAlignment="1">
      <alignment horizontal="center" vertical="center" wrapText="1"/>
    </xf>
    <xf numFmtId="165" fontId="3" fillId="0" borderId="12" xfId="1" applyNumberFormat="1" applyFont="1" applyFill="1" applyBorder="1" applyAlignment="1">
      <alignment horizontal="center" vertical="center" wrapText="1"/>
    </xf>
    <xf numFmtId="0" fontId="3" fillId="0" borderId="7" xfId="0" applyFont="1" applyFill="1" applyBorder="1" applyAlignment="1">
      <alignment horizontal="center" vertical="center"/>
    </xf>
    <xf numFmtId="0" fontId="58" fillId="0" borderId="12" xfId="0" applyFont="1" applyFill="1" applyBorder="1" applyAlignment="1">
      <alignment horizontal="center" vertical="center"/>
    </xf>
    <xf numFmtId="168" fontId="3" fillId="0" borderId="7" xfId="1" applyNumberFormat="1" applyFont="1" applyFill="1" applyBorder="1" applyAlignment="1">
      <alignment horizontal="left" vertical="center" wrapText="1"/>
    </xf>
    <xf numFmtId="168" fontId="33" fillId="0" borderId="15" xfId="1" applyNumberFormat="1" applyFont="1" applyFill="1" applyBorder="1" applyAlignment="1">
      <alignment horizontal="left" vertical="center" wrapText="1"/>
    </xf>
    <xf numFmtId="168" fontId="33" fillId="0" borderId="12" xfId="1" applyNumberFormat="1" applyFont="1" applyFill="1" applyBorder="1" applyAlignment="1">
      <alignment horizontal="left" vertical="center" wrapText="1"/>
    </xf>
    <xf numFmtId="165" fontId="3" fillId="0" borderId="7" xfId="1" applyNumberFormat="1" applyFont="1" applyFill="1" applyBorder="1" applyAlignment="1">
      <alignment horizontal="center" vertical="center"/>
    </xf>
    <xf numFmtId="165" fontId="3" fillId="0" borderId="12" xfId="1" applyNumberFormat="1" applyFont="1" applyFill="1" applyBorder="1" applyAlignment="1">
      <alignment horizontal="center" vertical="center"/>
    </xf>
    <xf numFmtId="168" fontId="3" fillId="0" borderId="7" xfId="1" applyNumberFormat="1" applyFont="1" applyFill="1" applyBorder="1" applyAlignment="1">
      <alignment horizontal="center" vertical="center" wrapText="1"/>
    </xf>
    <xf numFmtId="168" fontId="33" fillId="0" borderId="15" xfId="1" applyNumberFormat="1" applyFont="1" applyFill="1" applyBorder="1" applyAlignment="1">
      <alignment horizontal="center" vertical="center" wrapText="1"/>
    </xf>
    <xf numFmtId="168" fontId="33" fillId="0" borderId="12" xfId="1" applyNumberFormat="1" applyFont="1" applyFill="1" applyBorder="1" applyAlignment="1">
      <alignment horizontal="center" vertical="center" wrapText="1"/>
    </xf>
    <xf numFmtId="0" fontId="33" fillId="0" borderId="15" xfId="0" applyFont="1" applyFill="1" applyBorder="1" applyAlignment="1">
      <alignment horizontal="left" vertical="center" wrapText="1"/>
    </xf>
    <xf numFmtId="0" fontId="33" fillId="0" borderId="12" xfId="0" applyFont="1" applyFill="1" applyBorder="1" applyAlignment="1">
      <alignment horizontal="left" vertical="center" wrapText="1"/>
    </xf>
    <xf numFmtId="0" fontId="3" fillId="0" borderId="15" xfId="0" applyFont="1" applyFill="1" applyBorder="1" applyAlignment="1">
      <alignment horizontal="center" vertical="center"/>
    </xf>
    <xf numFmtId="0" fontId="3" fillId="0" borderId="12" xfId="0" applyFont="1" applyFill="1" applyBorder="1" applyAlignment="1">
      <alignment horizontal="center" vertical="center"/>
    </xf>
    <xf numFmtId="0" fontId="3" fillId="0" borderId="7" xfId="0" applyFont="1" applyFill="1" applyBorder="1" applyAlignment="1">
      <alignment vertical="center" wrapText="1"/>
    </xf>
    <xf numFmtId="0" fontId="58" fillId="0" borderId="15" xfId="0" applyFont="1" applyFill="1" applyBorder="1" applyAlignment="1">
      <alignment vertical="center" wrapText="1"/>
    </xf>
    <xf numFmtId="0" fontId="58" fillId="0" borderId="12" xfId="0" applyFont="1" applyFill="1" applyBorder="1" applyAlignment="1">
      <alignment vertical="center" wrapText="1"/>
    </xf>
    <xf numFmtId="0" fontId="3" fillId="0" borderId="12" xfId="0" applyFont="1" applyFill="1" applyBorder="1" applyAlignment="1">
      <alignment horizontal="center" vertical="center" wrapText="1"/>
    </xf>
    <xf numFmtId="0" fontId="3" fillId="0" borderId="12" xfId="0" applyFont="1" applyFill="1" applyBorder="1" applyAlignment="1">
      <alignment horizontal="left" vertical="center" wrapText="1"/>
    </xf>
    <xf numFmtId="14" fontId="3" fillId="0" borderId="7" xfId="0" applyNumberFormat="1" applyFont="1" applyFill="1" applyBorder="1" applyAlignment="1">
      <alignment horizontal="center" vertical="center" wrapText="1"/>
    </xf>
    <xf numFmtId="14" fontId="3" fillId="0" borderId="15" xfId="0" applyNumberFormat="1" applyFont="1" applyFill="1" applyBorder="1" applyAlignment="1">
      <alignment horizontal="center" vertical="center" wrapText="1"/>
    </xf>
    <xf numFmtId="14" fontId="3" fillId="0" borderId="12" xfId="0" applyNumberFormat="1" applyFont="1" applyFill="1" applyBorder="1" applyAlignment="1">
      <alignment horizontal="center" vertical="center" wrapText="1"/>
    </xf>
    <xf numFmtId="0" fontId="3" fillId="0" borderId="15" xfId="0" applyFont="1" applyFill="1" applyBorder="1" applyAlignment="1">
      <alignment horizontal="center" vertical="center" wrapText="1"/>
    </xf>
    <xf numFmtId="165" fontId="3" fillId="0" borderId="15" xfId="1" applyNumberFormat="1" applyFont="1" applyFill="1" applyBorder="1" applyAlignment="1">
      <alignment horizontal="center" vertical="center" wrapText="1"/>
    </xf>
    <xf numFmtId="0" fontId="3" fillId="0" borderId="7" xfId="0" quotePrefix="1" applyFont="1" applyFill="1" applyBorder="1" applyAlignment="1">
      <alignment horizontal="left" vertical="center" wrapText="1"/>
    </xf>
    <xf numFmtId="0" fontId="3" fillId="0" borderId="15" xfId="0" applyFont="1" applyFill="1" applyBorder="1" applyAlignment="1">
      <alignment horizontal="left" vertical="center" wrapText="1"/>
    </xf>
    <xf numFmtId="3" fontId="3" fillId="0" borderId="7" xfId="1" applyNumberFormat="1" applyFont="1" applyFill="1" applyBorder="1" applyAlignment="1">
      <alignment horizontal="right" vertical="center"/>
    </xf>
    <xf numFmtId="3" fontId="33" fillId="0" borderId="15" xfId="0" applyNumberFormat="1" applyFont="1" applyFill="1" applyBorder="1" applyAlignment="1">
      <alignment horizontal="right" vertical="center"/>
    </xf>
    <xf numFmtId="3" fontId="33" fillId="0" borderId="12" xfId="0" applyNumberFormat="1" applyFont="1" applyFill="1" applyBorder="1" applyAlignment="1">
      <alignment horizontal="right" vertical="center"/>
    </xf>
    <xf numFmtId="0" fontId="3" fillId="0" borderId="8" xfId="0" applyFont="1" applyFill="1" applyBorder="1" applyAlignment="1">
      <alignment horizontal="center" vertical="center" wrapText="1"/>
    </xf>
    <xf numFmtId="0" fontId="58" fillId="0" borderId="8" xfId="0" applyFont="1" applyFill="1" applyBorder="1" applyAlignment="1">
      <alignment horizontal="center" vertical="center" wrapText="1"/>
    </xf>
    <xf numFmtId="0" fontId="3" fillId="0" borderId="8" xfId="0" applyFont="1" applyFill="1" applyBorder="1" applyAlignment="1">
      <alignment horizontal="left" vertical="center" wrapText="1"/>
    </xf>
    <xf numFmtId="0" fontId="33" fillId="0" borderId="8" xfId="0" applyFont="1" applyFill="1" applyBorder="1" applyAlignment="1">
      <alignment horizontal="left" vertical="center" wrapText="1"/>
    </xf>
    <xf numFmtId="0" fontId="58" fillId="0" borderId="8" xfId="0" applyFont="1" applyFill="1" applyBorder="1" applyAlignment="1">
      <alignment horizontal="left" vertical="center" wrapText="1"/>
    </xf>
    <xf numFmtId="168" fontId="3" fillId="0" borderId="15" xfId="1" applyNumberFormat="1" applyFont="1" applyFill="1" applyBorder="1" applyAlignment="1">
      <alignment horizontal="center" vertical="center" wrapText="1"/>
    </xf>
    <xf numFmtId="168" fontId="3" fillId="0" borderId="12" xfId="1" applyNumberFormat="1" applyFont="1" applyFill="1" applyBorder="1" applyAlignment="1">
      <alignment horizontal="center" vertical="center" wrapText="1"/>
    </xf>
    <xf numFmtId="165" fontId="3" fillId="0" borderId="7" xfId="0" applyNumberFormat="1" applyFont="1" applyFill="1" applyBorder="1" applyAlignment="1">
      <alignment vertical="center" wrapText="1"/>
    </xf>
    <xf numFmtId="0" fontId="33" fillId="0" borderId="15" xfId="0" applyFont="1" applyFill="1" applyBorder="1" applyAlignment="1">
      <alignment vertical="center" wrapText="1"/>
    </xf>
    <xf numFmtId="0" fontId="33" fillId="0" borderId="12" xfId="0" applyFont="1" applyFill="1" applyBorder="1" applyAlignment="1">
      <alignment vertical="center" wrapText="1"/>
    </xf>
    <xf numFmtId="0" fontId="59" fillId="0" borderId="8" xfId="0" applyFont="1" applyFill="1" applyBorder="1" applyAlignment="1">
      <alignment vertical="center" wrapText="1"/>
    </xf>
    <xf numFmtId="0" fontId="58" fillId="0" borderId="8" xfId="0" applyFont="1" applyFill="1" applyBorder="1" applyAlignment="1">
      <alignment vertical="center" wrapText="1"/>
    </xf>
    <xf numFmtId="0" fontId="59" fillId="0" borderId="7" xfId="0" applyFont="1" applyFill="1" applyBorder="1" applyAlignment="1">
      <alignment vertical="center" wrapText="1"/>
    </xf>
    <xf numFmtId="0" fontId="59" fillId="0" borderId="8" xfId="0" applyFont="1" applyFill="1" applyBorder="1" applyAlignment="1">
      <alignment wrapText="1"/>
    </xf>
    <xf numFmtId="0" fontId="58" fillId="0" borderId="8" xfId="0" applyFont="1" applyFill="1" applyBorder="1" applyAlignment="1">
      <alignment wrapText="1"/>
    </xf>
    <xf numFmtId="0" fontId="59" fillId="0" borderId="7" xfId="0" applyFont="1" applyFill="1" applyBorder="1" applyAlignment="1">
      <alignment horizontal="center" vertical="center" wrapText="1"/>
    </xf>
    <xf numFmtId="168" fontId="3" fillId="0" borderId="8" xfId="1" applyNumberFormat="1" applyFont="1" applyFill="1" applyBorder="1" applyAlignment="1">
      <alignment horizontal="center" vertical="center" wrapText="1"/>
    </xf>
    <xf numFmtId="165" fontId="3" fillId="0" borderId="8" xfId="0" applyNumberFormat="1" applyFont="1" applyFill="1" applyBorder="1" applyAlignment="1">
      <alignment horizontal="center" vertical="center" wrapText="1"/>
    </xf>
    <xf numFmtId="0" fontId="3" fillId="0" borderId="9" xfId="0" applyFont="1" applyFill="1" applyBorder="1" applyAlignment="1">
      <alignment horizontal="center" vertical="center" wrapText="1"/>
    </xf>
    <xf numFmtId="168" fontId="3" fillId="0" borderId="8" xfId="1" applyNumberFormat="1" applyFont="1" applyFill="1" applyBorder="1" applyAlignment="1">
      <alignment vertical="center" wrapText="1"/>
    </xf>
    <xf numFmtId="168" fontId="33" fillId="0" borderId="8" xfId="1" applyNumberFormat="1" applyFont="1" applyFill="1" applyBorder="1" applyAlignment="1">
      <alignment vertical="center" wrapText="1"/>
    </xf>
    <xf numFmtId="165" fontId="3" fillId="0" borderId="8" xfId="0" applyNumberFormat="1" applyFont="1" applyFill="1" applyBorder="1" applyAlignment="1">
      <alignment horizontal="left" vertical="center" wrapText="1"/>
    </xf>
    <xf numFmtId="168" fontId="33" fillId="0" borderId="8" xfId="1" applyNumberFormat="1" applyFont="1" applyFill="1" applyBorder="1" applyAlignment="1">
      <alignment horizontal="center" vertical="center" wrapText="1"/>
    </xf>
    <xf numFmtId="0" fontId="58" fillId="0" borderId="9" xfId="0" applyFont="1" applyFill="1" applyBorder="1" applyAlignment="1">
      <alignment horizontal="center" vertical="center" wrapText="1"/>
    </xf>
    <xf numFmtId="165" fontId="3" fillId="0" borderId="8" xfId="1" applyNumberFormat="1" applyFont="1" applyFill="1" applyBorder="1" applyAlignment="1">
      <alignment horizontal="center" vertical="center" wrapText="1"/>
    </xf>
    <xf numFmtId="0" fontId="3" fillId="0" borderId="8" xfId="0" applyFont="1" applyFill="1" applyBorder="1" applyAlignment="1">
      <alignment horizontal="center" vertical="center"/>
    </xf>
    <xf numFmtId="0" fontId="33" fillId="0" borderId="15" xfId="0" applyFont="1" applyBorder="1"/>
    <xf numFmtId="0" fontId="33" fillId="0" borderId="12" xfId="0" applyFont="1" applyBorder="1"/>
    <xf numFmtId="166" fontId="3" fillId="0" borderId="8" xfId="1" applyNumberFormat="1" applyFont="1" applyFill="1" applyBorder="1" applyAlignment="1">
      <alignment horizontal="center" vertical="center" wrapText="1"/>
    </xf>
    <xf numFmtId="0" fontId="3" fillId="0" borderId="8" xfId="0" applyFont="1" applyFill="1" applyBorder="1" applyAlignment="1">
      <alignment horizontal="justify" vertical="center" wrapText="1"/>
    </xf>
    <xf numFmtId="0" fontId="58" fillId="0" borderId="8" xfId="0" applyFont="1" applyFill="1" applyBorder="1" applyAlignment="1">
      <alignment vertical="center"/>
    </xf>
    <xf numFmtId="0" fontId="3" fillId="0" borderId="8" xfId="0" applyFont="1" applyBorder="1" applyAlignment="1">
      <alignment horizontal="center"/>
    </xf>
    <xf numFmtId="0" fontId="3" fillId="0" borderId="8" xfId="0" applyFont="1" applyBorder="1" applyAlignment="1">
      <alignment horizontal="center" vertical="center" wrapText="1"/>
    </xf>
    <xf numFmtId="0" fontId="33" fillId="0" borderId="8" xfId="0" applyFont="1" applyFill="1" applyBorder="1" applyAlignment="1">
      <alignment horizontal="center" vertical="center" wrapText="1"/>
    </xf>
    <xf numFmtId="0" fontId="3" fillId="12" borderId="8" xfId="0" applyFont="1" applyFill="1" applyBorder="1" applyAlignment="1">
      <alignment horizontal="center" vertical="center" wrapText="1"/>
    </xf>
    <xf numFmtId="164" fontId="7" fillId="0" borderId="8" xfId="1" applyFont="1" applyFill="1" applyBorder="1" applyAlignment="1">
      <alignment horizontal="center" wrapText="1"/>
    </xf>
    <xf numFmtId="0" fontId="56" fillId="0" borderId="6" xfId="0" applyFont="1" applyFill="1" applyBorder="1" applyAlignment="1">
      <alignment horizontal="center" vertical="center"/>
    </xf>
    <xf numFmtId="0" fontId="7" fillId="0" borderId="8" xfId="0" applyFont="1" applyFill="1" applyBorder="1" applyAlignment="1">
      <alignment horizontal="center" vertical="center"/>
    </xf>
    <xf numFmtId="0" fontId="7" fillId="0" borderId="8" xfId="0" applyFont="1" applyFill="1" applyBorder="1" applyAlignment="1">
      <alignment horizontal="center" vertical="center" wrapText="1"/>
    </xf>
    <xf numFmtId="164" fontId="7" fillId="0" borderId="8" xfId="1" applyFont="1" applyFill="1" applyBorder="1" applyAlignment="1">
      <alignment vertical="center" wrapText="1"/>
    </xf>
    <xf numFmtId="14" fontId="7" fillId="0" borderId="8" xfId="0" applyNumberFormat="1" applyFont="1" applyFill="1" applyBorder="1" applyAlignment="1">
      <alignment horizontal="center" vertical="center" wrapText="1"/>
    </xf>
    <xf numFmtId="164" fontId="7" fillId="0" borderId="8" xfId="1" applyFont="1" applyFill="1" applyBorder="1" applyAlignment="1">
      <alignment horizontal="center" vertical="center"/>
    </xf>
    <xf numFmtId="0" fontId="7" fillId="0" borderId="8" xfId="0" applyFont="1" applyFill="1" applyBorder="1" applyAlignment="1">
      <alignment horizontal="left" vertical="center" wrapText="1"/>
    </xf>
    <xf numFmtId="14" fontId="7" fillId="0" borderId="8" xfId="0" applyNumberFormat="1" applyFont="1" applyFill="1" applyBorder="1" applyAlignment="1">
      <alignment horizontal="center" vertical="center"/>
    </xf>
    <xf numFmtId="164" fontId="57" fillId="0" borderId="8" xfId="1" applyFont="1" applyFill="1" applyBorder="1" applyAlignment="1">
      <alignment vertical="center" wrapText="1"/>
    </xf>
    <xf numFmtId="14" fontId="7" fillId="0" borderId="8" xfId="1" quotePrefix="1" applyNumberFormat="1" applyFont="1" applyFill="1" applyBorder="1" applyAlignment="1">
      <alignment horizontal="center" vertical="center" wrapText="1"/>
    </xf>
    <xf numFmtId="14" fontId="57" fillId="0" borderId="8" xfId="1" applyNumberFormat="1" applyFont="1" applyFill="1" applyBorder="1" applyAlignment="1">
      <alignment horizontal="center" vertical="center" wrapText="1"/>
    </xf>
    <xf numFmtId="168" fontId="7" fillId="0" borderId="8" xfId="1" quotePrefix="1" applyNumberFormat="1" applyFont="1" applyFill="1" applyBorder="1" applyAlignment="1">
      <alignment horizontal="center" vertical="center" wrapText="1"/>
    </xf>
    <xf numFmtId="168" fontId="57" fillId="0" borderId="8" xfId="1" applyNumberFormat="1" applyFont="1" applyFill="1" applyBorder="1" applyAlignment="1">
      <alignment horizontal="center" vertical="center" wrapText="1"/>
    </xf>
    <xf numFmtId="0" fontId="7" fillId="0" borderId="8" xfId="0" applyFont="1" applyFill="1" applyBorder="1" applyAlignment="1">
      <alignment vertical="center" wrapText="1"/>
    </xf>
    <xf numFmtId="0" fontId="57" fillId="0" borderId="8" xfId="0" applyFont="1" applyFill="1" applyBorder="1" applyAlignment="1">
      <alignment vertical="center" wrapText="1"/>
    </xf>
    <xf numFmtId="14" fontId="7" fillId="0" borderId="8" xfId="0" applyNumberFormat="1" applyFont="1" applyFill="1" applyBorder="1" applyAlignment="1">
      <alignment vertical="center" wrapText="1"/>
    </xf>
    <xf numFmtId="164" fontId="7" fillId="0" borderId="7" xfId="1" applyFont="1" applyFill="1" applyBorder="1" applyAlignment="1">
      <alignment horizontal="center" vertical="center"/>
    </xf>
    <xf numFmtId="164" fontId="7" fillId="0" borderId="15" xfId="1" applyFont="1" applyFill="1" applyBorder="1" applyAlignment="1">
      <alignment horizontal="center" vertical="center"/>
    </xf>
    <xf numFmtId="164" fontId="7" fillId="0" borderId="12" xfId="1" applyFont="1" applyFill="1" applyBorder="1" applyAlignment="1">
      <alignment horizontal="center" vertical="center"/>
    </xf>
    <xf numFmtId="14" fontId="7" fillId="0" borderId="8" xfId="0" applyNumberFormat="1" applyFont="1" applyFill="1" applyBorder="1" applyAlignment="1">
      <alignment horizontal="left" vertical="center" wrapText="1"/>
    </xf>
    <xf numFmtId="164" fontId="7" fillId="0" borderId="8" xfId="1" applyFont="1" applyFill="1" applyBorder="1" applyAlignment="1">
      <alignment horizontal="center" vertical="center" wrapText="1"/>
    </xf>
    <xf numFmtId="168" fontId="7" fillId="0" borderId="8" xfId="1" applyNumberFormat="1" applyFont="1" applyFill="1" applyBorder="1" applyAlignment="1">
      <alignment horizontal="center" vertical="center" wrapText="1"/>
    </xf>
    <xf numFmtId="164" fontId="7" fillId="0" borderId="8" xfId="1" applyFont="1" applyFill="1" applyBorder="1" applyAlignment="1">
      <alignment horizontal="right" vertical="center" wrapText="1"/>
    </xf>
    <xf numFmtId="14" fontId="7" fillId="0" borderId="8" xfId="0" quotePrefix="1" applyNumberFormat="1" applyFont="1" applyFill="1" applyBorder="1" applyAlignment="1">
      <alignment horizontal="left" vertical="center" wrapText="1"/>
    </xf>
    <xf numFmtId="14" fontId="7" fillId="0" borderId="7" xfId="0" quotePrefix="1" applyNumberFormat="1" applyFont="1" applyFill="1" applyBorder="1" applyAlignment="1">
      <alignment horizontal="center" vertical="center" wrapText="1"/>
    </xf>
    <xf numFmtId="0" fontId="7" fillId="0" borderId="15" xfId="0" applyFont="1" applyFill="1" applyBorder="1" applyAlignment="1">
      <alignment horizontal="center" vertical="center" wrapText="1"/>
    </xf>
    <xf numFmtId="0" fontId="7" fillId="0" borderId="12" xfId="0" applyFont="1" applyFill="1" applyBorder="1" applyAlignment="1">
      <alignment horizontal="center" vertical="center" wrapText="1"/>
    </xf>
    <xf numFmtId="168" fontId="7" fillId="0" borderId="8" xfId="1" quotePrefix="1" applyNumberFormat="1" applyFont="1" applyFill="1" applyBorder="1" applyAlignment="1">
      <alignment horizontal="left" vertical="center" wrapText="1"/>
    </xf>
    <xf numFmtId="168" fontId="7" fillId="0" borderId="8" xfId="1" applyNumberFormat="1" applyFont="1" applyFill="1" applyBorder="1" applyAlignment="1">
      <alignment horizontal="left" vertical="center" wrapText="1"/>
    </xf>
    <xf numFmtId="164" fontId="7" fillId="0" borderId="7" xfId="1" applyFont="1" applyFill="1" applyBorder="1" applyAlignment="1">
      <alignment vertical="center" wrapText="1"/>
    </xf>
    <xf numFmtId="164" fontId="57" fillId="0" borderId="15" xfId="1" applyFont="1" applyFill="1" applyBorder="1" applyAlignment="1">
      <alignment vertical="center" wrapText="1"/>
    </xf>
    <xf numFmtId="164" fontId="57" fillId="0" borderId="12" xfId="1" applyFont="1" applyFill="1" applyBorder="1" applyAlignment="1">
      <alignment vertical="center" wrapText="1"/>
    </xf>
    <xf numFmtId="168" fontId="7" fillId="0" borderId="7" xfId="1" applyNumberFormat="1" applyFont="1" applyFill="1" applyBorder="1" applyAlignment="1">
      <alignment vertical="center" wrapText="1"/>
    </xf>
    <xf numFmtId="168" fontId="57" fillId="0" borderId="15" xfId="1" applyNumberFormat="1" applyFont="1" applyFill="1" applyBorder="1" applyAlignment="1">
      <alignment vertical="center" wrapText="1"/>
    </xf>
    <xf numFmtId="168" fontId="57" fillId="0" borderId="12" xfId="1" applyNumberFormat="1" applyFont="1" applyFill="1" applyBorder="1" applyAlignment="1">
      <alignment vertical="center" wrapText="1"/>
    </xf>
    <xf numFmtId="0" fontId="7" fillId="0" borderId="7" xfId="0" applyFont="1" applyFill="1" applyBorder="1" applyAlignment="1">
      <alignment horizontal="center" vertical="center" wrapText="1"/>
    </xf>
    <xf numFmtId="0" fontId="57" fillId="0" borderId="15" xfId="0" applyFont="1" applyFill="1" applyBorder="1" applyAlignment="1">
      <alignment horizontal="center" vertical="center" wrapText="1"/>
    </xf>
    <xf numFmtId="0" fontId="57" fillId="0" borderId="12" xfId="0" applyFont="1" applyFill="1" applyBorder="1" applyAlignment="1">
      <alignment horizontal="center" vertical="center" wrapText="1"/>
    </xf>
    <xf numFmtId="0" fontId="7" fillId="0" borderId="8" xfId="0" applyFont="1" applyFill="1" applyBorder="1" applyAlignment="1">
      <alignment wrapText="1"/>
    </xf>
    <xf numFmtId="0" fontId="57" fillId="0" borderId="8" xfId="0" applyFont="1" applyFill="1" applyBorder="1" applyAlignment="1">
      <alignment wrapText="1"/>
    </xf>
    <xf numFmtId="0" fontId="7" fillId="0" borderId="7" xfId="0" applyFont="1" applyFill="1" applyBorder="1" applyAlignment="1">
      <alignment vertical="center" wrapText="1"/>
    </xf>
    <xf numFmtId="0" fontId="57" fillId="0" borderId="15" xfId="0" applyFont="1" applyFill="1" applyBorder="1" applyAlignment="1">
      <alignment vertical="center" wrapText="1"/>
    </xf>
    <xf numFmtId="0" fontId="57" fillId="0" borderId="12" xfId="0" applyFont="1" applyFill="1" applyBorder="1" applyAlignment="1">
      <alignment vertical="center" wrapText="1"/>
    </xf>
    <xf numFmtId="14" fontId="7" fillId="0" borderId="7" xfId="0" applyNumberFormat="1" applyFont="1" applyFill="1" applyBorder="1" applyAlignment="1">
      <alignment vertical="center" wrapText="1"/>
    </xf>
    <xf numFmtId="0" fontId="7" fillId="0" borderId="7" xfId="0" quotePrefix="1" applyFont="1" applyFill="1" applyBorder="1" applyAlignment="1">
      <alignment horizontal="left" vertical="center" wrapText="1"/>
    </xf>
    <xf numFmtId="0" fontId="7" fillId="0" borderId="15" xfId="0" applyFont="1" applyFill="1" applyBorder="1" applyAlignment="1">
      <alignment horizontal="left" vertical="center" wrapText="1"/>
    </xf>
    <xf numFmtId="0" fontId="7" fillId="0" borderId="12" xfId="0" applyFont="1" applyFill="1" applyBorder="1" applyAlignment="1">
      <alignment horizontal="left" vertical="center" wrapText="1"/>
    </xf>
    <xf numFmtId="0" fontId="7" fillId="0" borderId="7" xfId="0" applyFont="1" applyFill="1" applyBorder="1" applyAlignment="1">
      <alignment horizontal="left" vertical="center" wrapText="1"/>
    </xf>
    <xf numFmtId="14" fontId="7" fillId="0" borderId="7" xfId="0" applyNumberFormat="1" applyFont="1" applyFill="1" applyBorder="1" applyAlignment="1">
      <alignment horizontal="center" vertical="center" wrapText="1"/>
    </xf>
    <xf numFmtId="14" fontId="7" fillId="0" borderId="15" xfId="0" applyNumberFormat="1" applyFont="1" applyFill="1" applyBorder="1" applyAlignment="1">
      <alignment horizontal="center" vertical="center" wrapText="1"/>
    </xf>
    <xf numFmtId="14" fontId="7" fillId="0" borderId="12" xfId="0" applyNumberFormat="1" applyFont="1" applyFill="1" applyBorder="1" applyAlignment="1">
      <alignment horizontal="center" vertical="center" wrapText="1"/>
    </xf>
    <xf numFmtId="14" fontId="7" fillId="0" borderId="7" xfId="0" applyNumberFormat="1" applyFont="1" applyFill="1" applyBorder="1" applyAlignment="1">
      <alignment horizontal="center" vertical="center"/>
    </xf>
    <xf numFmtId="0" fontId="7" fillId="0" borderId="15" xfId="0" applyFont="1" applyFill="1" applyBorder="1" applyAlignment="1">
      <alignment horizontal="center" vertical="center"/>
    </xf>
    <xf numFmtId="0" fontId="7" fillId="0" borderId="12" xfId="0" applyFont="1" applyFill="1" applyBorder="1" applyAlignment="1">
      <alignment horizontal="center" vertical="center"/>
    </xf>
    <xf numFmtId="0" fontId="7" fillId="0" borderId="7" xfId="0" applyFont="1" applyFill="1" applyBorder="1" applyAlignment="1">
      <alignment horizontal="center" vertical="center"/>
    </xf>
    <xf numFmtId="168" fontId="7" fillId="0" borderId="7" xfId="1" applyNumberFormat="1" applyFont="1" applyFill="1" applyBorder="1" applyAlignment="1">
      <alignment horizontal="center" vertical="center"/>
    </xf>
    <xf numFmtId="168" fontId="7" fillId="0" borderId="15" xfId="1" applyNumberFormat="1" applyFont="1" applyFill="1" applyBorder="1" applyAlignment="1">
      <alignment horizontal="center" vertical="center"/>
    </xf>
    <xf numFmtId="168" fontId="7" fillId="0" borderId="12" xfId="1" applyNumberFormat="1" applyFont="1" applyFill="1" applyBorder="1" applyAlignment="1">
      <alignment horizontal="center" vertical="center"/>
    </xf>
    <xf numFmtId="0" fontId="57" fillId="0" borderId="15" xfId="0" applyFont="1" applyFill="1" applyBorder="1" applyAlignment="1">
      <alignment horizontal="left" vertical="center" wrapText="1"/>
    </xf>
    <xf numFmtId="0" fontId="57" fillId="0" borderId="12" xfId="0" applyFont="1" applyFill="1" applyBorder="1" applyAlignment="1">
      <alignment horizontal="left" vertical="center" wrapText="1"/>
    </xf>
    <xf numFmtId="14" fontId="7" fillId="0" borderId="7" xfId="0" applyNumberFormat="1" applyFont="1" applyFill="1" applyBorder="1" applyAlignment="1">
      <alignment horizontal="left" vertical="center" wrapText="1"/>
    </xf>
    <xf numFmtId="165" fontId="7" fillId="11" borderId="7" xfId="1" quotePrefix="1" applyNumberFormat="1" applyFont="1" applyFill="1" applyBorder="1" applyAlignment="1">
      <alignment horizontal="center" vertical="center" wrapText="1"/>
    </xf>
    <xf numFmtId="165" fontId="7" fillId="11" borderId="12" xfId="1" applyNumberFormat="1" applyFont="1" applyFill="1" applyBorder="1" applyAlignment="1">
      <alignment horizontal="center" vertical="center" wrapText="1"/>
    </xf>
    <xf numFmtId="14" fontId="7" fillId="11" borderId="7" xfId="0" applyNumberFormat="1" applyFont="1" applyFill="1" applyBorder="1" applyAlignment="1">
      <alignment horizontal="center" vertical="center" wrapText="1"/>
    </xf>
    <xf numFmtId="14" fontId="7" fillId="11" borderId="12" xfId="0" applyNumberFormat="1" applyFont="1" applyFill="1" applyBorder="1" applyAlignment="1">
      <alignment horizontal="center" vertical="center" wrapText="1"/>
    </xf>
    <xf numFmtId="0" fontId="7" fillId="11" borderId="7" xfId="0" applyFont="1" applyFill="1" applyBorder="1" applyAlignment="1">
      <alignment horizontal="center" vertical="center" wrapText="1"/>
    </xf>
    <xf numFmtId="0" fontId="7" fillId="11" borderId="12" xfId="0" applyFont="1" applyFill="1" applyBorder="1" applyAlignment="1">
      <alignment horizontal="center" vertical="center" wrapText="1"/>
    </xf>
    <xf numFmtId="0" fontId="7" fillId="11" borderId="7" xfId="0" applyFont="1" applyFill="1" applyBorder="1" applyAlignment="1">
      <alignment horizontal="left" vertical="center" wrapText="1"/>
    </xf>
    <xf numFmtId="0" fontId="7" fillId="11" borderId="12" xfId="0" applyFont="1" applyFill="1" applyBorder="1" applyAlignment="1">
      <alignment horizontal="left" vertical="center" wrapText="1"/>
    </xf>
    <xf numFmtId="14" fontId="7" fillId="0" borderId="7" xfId="1" applyNumberFormat="1" applyFont="1" applyFill="1" applyBorder="1" applyAlignment="1">
      <alignment horizontal="center" vertical="center" wrapText="1"/>
    </xf>
    <xf numFmtId="164" fontId="57" fillId="0" borderId="15" xfId="1" applyFont="1" applyFill="1" applyBorder="1" applyAlignment="1">
      <alignment horizontal="center" vertical="center" wrapText="1"/>
    </xf>
    <xf numFmtId="164" fontId="57" fillId="0" borderId="12" xfId="1" applyFont="1" applyFill="1" applyBorder="1" applyAlignment="1">
      <alignment horizontal="center" vertical="center" wrapText="1"/>
    </xf>
    <xf numFmtId="165" fontId="7" fillId="0" borderId="7" xfId="1" applyNumberFormat="1" applyFont="1" applyFill="1" applyBorder="1" applyAlignment="1">
      <alignment horizontal="center" vertical="center" wrapText="1"/>
    </xf>
    <xf numFmtId="165" fontId="7" fillId="0" borderId="12" xfId="1" applyNumberFormat="1" applyFont="1" applyFill="1" applyBorder="1" applyAlignment="1">
      <alignment horizontal="center" vertical="center" wrapText="1"/>
    </xf>
    <xf numFmtId="164" fontId="7" fillId="0" borderId="7" xfId="1" applyFont="1" applyFill="1" applyBorder="1" applyAlignment="1"/>
    <xf numFmtId="164" fontId="7" fillId="0" borderId="12" xfId="1" applyFont="1" applyFill="1" applyBorder="1" applyAlignment="1"/>
    <xf numFmtId="165" fontId="7" fillId="0" borderId="7" xfId="1" quotePrefix="1" applyNumberFormat="1" applyFont="1" applyFill="1" applyBorder="1" applyAlignment="1">
      <alignment horizontal="center" vertical="center"/>
    </xf>
    <xf numFmtId="165" fontId="7" fillId="0" borderId="12" xfId="1" applyNumberFormat="1" applyFont="1" applyFill="1" applyBorder="1" applyAlignment="1">
      <alignment horizontal="center" vertical="center"/>
    </xf>
    <xf numFmtId="165" fontId="7" fillId="0" borderId="7" xfId="1" applyNumberFormat="1" applyFont="1" applyFill="1" applyBorder="1" applyAlignment="1">
      <alignment horizontal="center" vertical="center"/>
    </xf>
    <xf numFmtId="0" fontId="57" fillId="0" borderId="12" xfId="0" applyFont="1" applyFill="1" applyBorder="1" applyAlignment="1">
      <alignment horizontal="center" vertical="center"/>
    </xf>
    <xf numFmtId="14" fontId="7" fillId="0" borderId="12" xfId="0" applyNumberFormat="1" applyFont="1" applyFill="1" applyBorder="1" applyAlignment="1">
      <alignment horizontal="center" vertical="center"/>
    </xf>
    <xf numFmtId="164" fontId="7" fillId="11" borderId="15" xfId="1" applyFont="1" applyFill="1" applyBorder="1" applyAlignment="1">
      <alignment horizontal="center"/>
    </xf>
    <xf numFmtId="164" fontId="7" fillId="11" borderId="12" xfId="1" applyFont="1" applyFill="1" applyBorder="1" applyAlignment="1">
      <alignment horizontal="center"/>
    </xf>
    <xf numFmtId="165" fontId="7" fillId="0" borderId="7" xfId="0" applyNumberFormat="1" applyFont="1" applyFill="1" applyBorder="1" applyAlignment="1">
      <alignment vertical="center"/>
    </xf>
    <xf numFmtId="165" fontId="7" fillId="0" borderId="12" xfId="0" applyNumberFormat="1" applyFont="1" applyFill="1" applyBorder="1" applyAlignment="1">
      <alignment vertical="center"/>
    </xf>
    <xf numFmtId="164" fontId="7" fillId="0" borderId="7" xfId="1" applyFont="1" applyFill="1" applyBorder="1" applyAlignment="1">
      <alignment horizontal="center" vertical="center" wrapText="1"/>
    </xf>
    <xf numFmtId="164" fontId="7" fillId="0" borderId="12" xfId="1" applyFont="1" applyFill="1" applyBorder="1" applyAlignment="1">
      <alignment horizontal="center" vertical="center" wrapText="1"/>
    </xf>
    <xf numFmtId="164" fontId="7" fillId="0" borderId="7" xfId="1" applyFont="1" applyFill="1" applyBorder="1" applyAlignment="1">
      <alignment horizontal="left" vertical="center" wrapText="1"/>
    </xf>
    <xf numFmtId="164" fontId="57" fillId="0" borderId="15" xfId="1" applyFont="1" applyFill="1" applyBorder="1" applyAlignment="1">
      <alignment horizontal="left" vertical="center" wrapText="1"/>
    </xf>
    <xf numFmtId="164" fontId="57" fillId="0" borderId="12" xfId="1" applyFont="1" applyFill="1" applyBorder="1" applyAlignment="1">
      <alignment horizontal="left" vertical="center" wrapText="1"/>
    </xf>
    <xf numFmtId="168" fontId="7" fillId="0" borderId="7" xfId="1" applyNumberFormat="1" applyFont="1" applyFill="1" applyBorder="1" applyAlignment="1">
      <alignment horizontal="left" vertical="center" wrapText="1"/>
    </xf>
    <xf numFmtId="168" fontId="57" fillId="0" borderId="15" xfId="1" applyNumberFormat="1" applyFont="1" applyFill="1" applyBorder="1" applyAlignment="1">
      <alignment horizontal="left" vertical="center" wrapText="1"/>
    </xf>
    <xf numFmtId="168" fontId="57" fillId="0" borderId="12" xfId="1" applyNumberFormat="1" applyFont="1" applyFill="1" applyBorder="1" applyAlignment="1">
      <alignment horizontal="left" vertical="center" wrapText="1"/>
    </xf>
    <xf numFmtId="165" fontId="7" fillId="0" borderId="15" xfId="1" applyNumberFormat="1" applyFont="1" applyFill="1" applyBorder="1" applyAlignment="1">
      <alignment horizontal="center" vertical="center" wrapText="1"/>
    </xf>
    <xf numFmtId="0" fontId="2" fillId="0" borderId="8" xfId="0" applyFont="1" applyBorder="1" applyAlignment="1">
      <alignment horizontal="center"/>
    </xf>
    <xf numFmtId="0" fontId="2" fillId="0" borderId="8" xfId="0" applyFont="1" applyBorder="1" applyAlignment="1">
      <alignment horizontal="center" vertical="center" wrapText="1"/>
    </xf>
    <xf numFmtId="0" fontId="2" fillId="0" borderId="7"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left" vertical="center" wrapText="1"/>
    </xf>
    <xf numFmtId="0" fontId="2" fillId="0" borderId="12" xfId="0" applyFont="1" applyFill="1" applyBorder="1" applyAlignment="1">
      <alignment horizontal="left" vertical="center" wrapText="1"/>
    </xf>
    <xf numFmtId="14" fontId="2" fillId="0" borderId="7" xfId="0" applyNumberFormat="1" applyFont="1" applyFill="1" applyBorder="1" applyAlignment="1">
      <alignment horizontal="center" vertical="center" wrapText="1"/>
    </xf>
    <xf numFmtId="14" fontId="2" fillId="0" borderId="12" xfId="0" applyNumberFormat="1" applyFont="1" applyFill="1" applyBorder="1" applyAlignment="1">
      <alignment horizontal="center" vertical="center" wrapText="1"/>
    </xf>
    <xf numFmtId="0" fontId="0" fillId="0" borderId="15" xfId="0" applyFill="1" applyBorder="1" applyAlignment="1">
      <alignment horizontal="center" vertical="center" wrapText="1"/>
    </xf>
    <xf numFmtId="0" fontId="0" fillId="0" borderId="12" xfId="0" applyFill="1" applyBorder="1" applyAlignment="1">
      <alignment horizontal="center" vertical="center" wrapText="1"/>
    </xf>
    <xf numFmtId="0" fontId="0" fillId="0" borderId="15" xfId="0" applyFill="1" applyBorder="1" applyAlignment="1">
      <alignment horizontal="left" vertical="center" wrapText="1"/>
    </xf>
    <xf numFmtId="0" fontId="0" fillId="0" borderId="12" xfId="0" applyFill="1" applyBorder="1" applyAlignment="1">
      <alignment horizontal="left" vertical="center" wrapText="1"/>
    </xf>
    <xf numFmtId="0" fontId="17" fillId="0" borderId="7" xfId="0" applyFont="1" applyFill="1" applyBorder="1" applyAlignment="1">
      <alignment horizontal="center" vertical="center" wrapText="1"/>
    </xf>
    <xf numFmtId="0" fontId="54" fillId="0" borderId="15" xfId="0" applyFont="1" applyFill="1" applyBorder="1" applyAlignment="1">
      <alignment horizontal="center" vertical="center" wrapText="1"/>
    </xf>
    <xf numFmtId="168" fontId="17" fillId="0" borderId="7" xfId="1" applyNumberFormat="1" applyFont="1" applyFill="1" applyBorder="1" applyAlignment="1">
      <alignment horizontal="center" vertical="center" wrapText="1"/>
    </xf>
    <xf numFmtId="168" fontId="54" fillId="0" borderId="15" xfId="1" applyNumberFormat="1" applyFont="1" applyFill="1" applyBorder="1" applyAlignment="1">
      <alignment horizontal="center" vertical="center" wrapText="1"/>
    </xf>
    <xf numFmtId="0" fontId="17" fillId="0" borderId="15" xfId="0" applyFont="1" applyFill="1" applyBorder="1" applyAlignment="1">
      <alignment horizontal="center" vertical="center" wrapText="1"/>
    </xf>
    <xf numFmtId="14" fontId="17" fillId="0" borderId="7" xfId="0" applyNumberFormat="1" applyFont="1" applyFill="1" applyBorder="1" applyAlignment="1">
      <alignment horizontal="center" vertical="center" wrapText="1"/>
    </xf>
    <xf numFmtId="0" fontId="17" fillId="0" borderId="7" xfId="0" applyFont="1" applyFill="1" applyBorder="1" applyAlignment="1">
      <alignment horizontal="left" vertical="center" wrapText="1"/>
    </xf>
    <xf numFmtId="0" fontId="54" fillId="0" borderId="15" xfId="0" applyFont="1" applyFill="1" applyBorder="1" applyAlignment="1">
      <alignment horizontal="left" vertical="center" wrapText="1"/>
    </xf>
    <xf numFmtId="0" fontId="54" fillId="0" borderId="12" xfId="0" applyFont="1" applyFill="1" applyBorder="1" applyAlignment="1">
      <alignment horizontal="left" vertical="center" wrapText="1"/>
    </xf>
    <xf numFmtId="0" fontId="17" fillId="0" borderId="7" xfId="0" applyFont="1" applyFill="1" applyBorder="1" applyAlignment="1">
      <alignment horizontal="right" vertical="center" wrapText="1"/>
    </xf>
    <xf numFmtId="0" fontId="54" fillId="0" borderId="15" xfId="0" applyFont="1" applyFill="1" applyBorder="1" applyAlignment="1">
      <alignment horizontal="right" vertical="center" wrapText="1"/>
    </xf>
    <xf numFmtId="0" fontId="54" fillId="0" borderId="12" xfId="0" applyFont="1" applyFill="1" applyBorder="1" applyAlignment="1">
      <alignment horizontal="right" vertical="center" wrapText="1"/>
    </xf>
    <xf numFmtId="168" fontId="17" fillId="0" borderId="7" xfId="1" applyNumberFormat="1" applyFont="1" applyFill="1" applyBorder="1" applyAlignment="1">
      <alignment horizontal="left" vertical="center" wrapText="1"/>
    </xf>
    <xf numFmtId="168" fontId="54" fillId="0" borderId="15" xfId="1" applyNumberFormat="1" applyFont="1" applyFill="1" applyBorder="1" applyAlignment="1">
      <alignment horizontal="left" vertical="center" wrapText="1"/>
    </xf>
    <xf numFmtId="168" fontId="54" fillId="0" borderId="12" xfId="1" applyNumberFormat="1" applyFont="1" applyFill="1" applyBorder="1" applyAlignment="1">
      <alignment horizontal="left" vertical="center" wrapText="1"/>
    </xf>
    <xf numFmtId="14" fontId="17" fillId="0" borderId="7" xfId="0" applyNumberFormat="1" applyFont="1" applyFill="1" applyBorder="1" applyAlignment="1">
      <alignment horizontal="left" vertical="center" wrapText="1"/>
    </xf>
    <xf numFmtId="0" fontId="17" fillId="0" borderId="7" xfId="0" applyFont="1" applyFill="1" applyBorder="1" applyAlignment="1">
      <alignment vertical="center" wrapText="1"/>
    </xf>
    <xf numFmtId="0" fontId="17" fillId="0" borderId="12" xfId="0" applyFont="1" applyFill="1" applyBorder="1" applyAlignment="1">
      <alignment vertical="center" wrapText="1"/>
    </xf>
    <xf numFmtId="0" fontId="17" fillId="0" borderId="7" xfId="0" applyFont="1" applyFill="1" applyBorder="1" applyAlignment="1">
      <alignment vertical="top" wrapText="1"/>
    </xf>
    <xf numFmtId="0" fontId="54" fillId="0" borderId="15" xfId="0" applyFont="1" applyFill="1" applyBorder="1" applyAlignment="1">
      <alignment vertical="top" wrapText="1"/>
    </xf>
    <xf numFmtId="0" fontId="54" fillId="0" borderId="12" xfId="0" applyFont="1" applyFill="1" applyBorder="1" applyAlignment="1">
      <alignment vertical="top" wrapText="1"/>
    </xf>
    <xf numFmtId="165" fontId="17" fillId="0" borderId="7" xfId="1" applyNumberFormat="1" applyFont="1" applyFill="1" applyBorder="1" applyAlignment="1">
      <alignment wrapText="1"/>
    </xf>
    <xf numFmtId="165" fontId="17" fillId="0" borderId="12" xfId="1" applyNumberFormat="1" applyFont="1" applyFill="1" applyBorder="1" applyAlignment="1">
      <alignment wrapText="1"/>
    </xf>
    <xf numFmtId="165" fontId="17" fillId="0" borderId="7" xfId="0" applyNumberFormat="1" applyFont="1" applyFill="1" applyBorder="1" applyAlignment="1">
      <alignment wrapText="1"/>
    </xf>
    <xf numFmtId="165" fontId="17" fillId="0" borderId="12" xfId="0" applyNumberFormat="1" applyFont="1" applyFill="1" applyBorder="1" applyAlignment="1">
      <alignment wrapText="1"/>
    </xf>
    <xf numFmtId="0" fontId="54" fillId="0" borderId="12" xfId="0" applyFont="1" applyFill="1" applyBorder="1" applyAlignment="1">
      <alignment horizontal="center" vertical="center" wrapText="1"/>
    </xf>
    <xf numFmtId="165" fontId="17" fillId="0" borderId="7" xfId="1" applyNumberFormat="1" applyFont="1" applyFill="1" applyBorder="1" applyAlignment="1">
      <alignment horizontal="center" vertical="center" wrapText="1"/>
    </xf>
    <xf numFmtId="165" fontId="17" fillId="0" borderId="12" xfId="1" applyNumberFormat="1" applyFont="1" applyFill="1" applyBorder="1" applyAlignment="1">
      <alignment horizontal="center" vertical="center" wrapText="1"/>
    </xf>
    <xf numFmtId="0" fontId="17" fillId="0" borderId="15" xfId="0" applyFont="1" applyFill="1" applyBorder="1" applyAlignment="1">
      <alignment vertical="center" wrapText="1"/>
    </xf>
    <xf numFmtId="165" fontId="17" fillId="0" borderId="7" xfId="0" applyNumberFormat="1" applyFont="1" applyFill="1" applyBorder="1" applyAlignment="1">
      <alignment horizontal="center" vertical="center" wrapText="1"/>
    </xf>
    <xf numFmtId="14" fontId="17" fillId="0" borderId="15" xfId="0" applyNumberFormat="1" applyFont="1" applyFill="1" applyBorder="1" applyAlignment="1">
      <alignment horizontal="center" vertical="center" wrapText="1"/>
    </xf>
    <xf numFmtId="14" fontId="17" fillId="0" borderId="12" xfId="0" applyNumberFormat="1" applyFont="1" applyFill="1" applyBorder="1" applyAlignment="1">
      <alignment horizontal="center" vertical="center" wrapText="1"/>
    </xf>
    <xf numFmtId="0" fontId="17" fillId="0" borderId="12" xfId="0" applyFont="1" applyFill="1" applyBorder="1" applyAlignment="1">
      <alignment horizontal="center" vertical="center" wrapText="1"/>
    </xf>
    <xf numFmtId="0" fontId="17" fillId="0" borderId="12" xfId="0" applyFont="1" applyFill="1" applyBorder="1" applyAlignment="1">
      <alignment horizontal="left" vertical="center" wrapText="1"/>
    </xf>
    <xf numFmtId="14" fontId="17" fillId="0" borderId="7" xfId="0" quotePrefix="1" applyNumberFormat="1" applyFont="1" applyFill="1" applyBorder="1" applyAlignment="1">
      <alignment horizontal="center" vertical="center" wrapText="1"/>
    </xf>
    <xf numFmtId="165" fontId="17" fillId="0" borderId="7" xfId="1" quotePrefix="1" applyNumberFormat="1" applyFont="1" applyFill="1" applyBorder="1" applyAlignment="1">
      <alignment horizontal="center" vertical="center" wrapText="1"/>
    </xf>
    <xf numFmtId="0" fontId="17" fillId="0" borderId="7" xfId="0" quotePrefix="1" applyFont="1" applyFill="1" applyBorder="1" applyAlignment="1">
      <alignment horizontal="left" vertical="center" wrapText="1"/>
    </xf>
    <xf numFmtId="0" fontId="17" fillId="0" borderId="15" xfId="0" applyFont="1" applyFill="1" applyBorder="1" applyAlignment="1">
      <alignment horizontal="left" vertical="center" wrapText="1"/>
    </xf>
    <xf numFmtId="165" fontId="17" fillId="0" borderId="15" xfId="1" applyNumberFormat="1" applyFont="1" applyFill="1" applyBorder="1" applyAlignment="1">
      <alignment horizontal="center" vertical="center" wrapText="1"/>
    </xf>
    <xf numFmtId="0" fontId="17" fillId="0" borderId="8" xfId="0" applyFont="1" applyFill="1" applyBorder="1" applyAlignment="1">
      <alignment horizontal="center" vertical="center" wrapText="1"/>
    </xf>
    <xf numFmtId="0" fontId="54" fillId="0" borderId="8" xfId="0" applyFont="1" applyFill="1" applyBorder="1" applyAlignment="1">
      <alignment horizontal="center" vertical="center" wrapText="1"/>
    </xf>
    <xf numFmtId="3" fontId="17" fillId="0" borderId="8" xfId="1" applyNumberFormat="1" applyFont="1" applyFill="1" applyBorder="1" applyAlignment="1">
      <alignment horizontal="center" vertical="center" wrapText="1"/>
    </xf>
    <xf numFmtId="3" fontId="54" fillId="0" borderId="8" xfId="0" applyNumberFormat="1" applyFont="1" applyFill="1" applyBorder="1" applyAlignment="1">
      <alignment horizontal="center" vertical="center" wrapText="1"/>
    </xf>
    <xf numFmtId="168" fontId="17" fillId="0" borderId="15" xfId="1" applyNumberFormat="1" applyFont="1" applyFill="1" applyBorder="1" applyAlignment="1">
      <alignment horizontal="center" vertical="center" wrapText="1"/>
    </xf>
    <xf numFmtId="168" fontId="17" fillId="0" borderId="12" xfId="1" applyNumberFormat="1" applyFont="1" applyFill="1" applyBorder="1" applyAlignment="1">
      <alignment horizontal="center" vertical="center" wrapText="1"/>
    </xf>
    <xf numFmtId="14" fontId="17" fillId="0" borderId="8" xfId="0" applyNumberFormat="1" applyFont="1" applyFill="1" applyBorder="1" applyAlignment="1">
      <alignment horizontal="center" vertical="center" wrapText="1"/>
    </xf>
    <xf numFmtId="0" fontId="17" fillId="0" borderId="8" xfId="0" applyFont="1" applyFill="1" applyBorder="1" applyAlignment="1">
      <alignment horizontal="left" vertical="center" wrapText="1"/>
    </xf>
    <xf numFmtId="164" fontId="17" fillId="0" borderId="8" xfId="1" applyFont="1" applyFill="1" applyBorder="1" applyAlignment="1">
      <alignment horizontal="center" vertical="center" wrapText="1"/>
    </xf>
    <xf numFmtId="0" fontId="54" fillId="0" borderId="8" xfId="0" applyFont="1" applyFill="1" applyBorder="1" applyAlignment="1">
      <alignment horizontal="left" vertical="center" wrapText="1"/>
    </xf>
    <xf numFmtId="168" fontId="17" fillId="0" borderId="8" xfId="1" applyNumberFormat="1" applyFont="1" applyFill="1" applyBorder="1" applyAlignment="1">
      <alignment horizontal="center" vertical="center" wrapText="1"/>
    </xf>
    <xf numFmtId="168" fontId="17" fillId="0" borderId="8" xfId="1" applyNumberFormat="1" applyFont="1" applyFill="1" applyBorder="1" applyAlignment="1">
      <alignment horizontal="left" vertical="center" wrapText="1"/>
    </xf>
    <xf numFmtId="0" fontId="16" fillId="0" borderId="8" xfId="0" applyFont="1" applyFill="1" applyBorder="1" applyAlignment="1">
      <alignment wrapText="1"/>
    </xf>
    <xf numFmtId="0" fontId="54" fillId="0" borderId="8" xfId="0" applyFont="1" applyFill="1" applyBorder="1" applyAlignment="1">
      <alignment wrapText="1"/>
    </xf>
    <xf numFmtId="0" fontId="16" fillId="0" borderId="8" xfId="0" applyFont="1" applyFill="1" applyBorder="1" applyAlignment="1">
      <alignment vertical="center" wrapText="1"/>
    </xf>
    <xf numFmtId="0" fontId="54" fillId="0" borderId="8" xfId="0" applyFont="1" applyFill="1" applyBorder="1" applyAlignment="1">
      <alignment vertical="center" wrapText="1"/>
    </xf>
    <xf numFmtId="168" fontId="16" fillId="0" borderId="8" xfId="0" applyNumberFormat="1" applyFont="1" applyFill="1" applyBorder="1" applyAlignment="1">
      <alignment wrapText="1"/>
    </xf>
    <xf numFmtId="14" fontId="17" fillId="0" borderId="8" xfId="0" quotePrefix="1" applyNumberFormat="1" applyFont="1" applyFill="1" applyBorder="1" applyAlignment="1">
      <alignment horizontal="center" vertical="center" wrapText="1"/>
    </xf>
    <xf numFmtId="14" fontId="17" fillId="0" borderId="8" xfId="0" applyNumberFormat="1" applyFont="1" applyFill="1" applyBorder="1" applyAlignment="1">
      <alignment horizontal="left" vertical="center" wrapText="1"/>
    </xf>
    <xf numFmtId="14" fontId="16" fillId="0" borderId="8" xfId="0" applyNumberFormat="1" applyFont="1" applyFill="1" applyBorder="1" applyAlignment="1">
      <alignment wrapText="1"/>
    </xf>
    <xf numFmtId="165" fontId="16" fillId="0" borderId="8" xfId="0" applyNumberFormat="1" applyFont="1" applyFill="1" applyBorder="1" applyAlignment="1">
      <alignment wrapText="1"/>
    </xf>
    <xf numFmtId="164" fontId="16" fillId="0" borderId="8" xfId="1" applyFont="1" applyFill="1" applyBorder="1" applyAlignment="1">
      <alignment wrapText="1"/>
    </xf>
    <xf numFmtId="164" fontId="54" fillId="0" borderId="8" xfId="1" applyFont="1" applyFill="1" applyBorder="1" applyAlignment="1">
      <alignment wrapText="1"/>
    </xf>
    <xf numFmtId="14" fontId="16" fillId="0" borderId="7" xfId="0" applyNumberFormat="1" applyFont="1" applyFill="1" applyBorder="1" applyAlignment="1">
      <alignment horizontal="center" vertical="center" wrapText="1"/>
    </xf>
    <xf numFmtId="168" fontId="16" fillId="0" borderId="8" xfId="1" applyNumberFormat="1" applyFont="1" applyFill="1" applyBorder="1" applyAlignment="1">
      <alignment wrapText="1"/>
    </xf>
    <xf numFmtId="168" fontId="54" fillId="0" borderId="8" xfId="1" applyNumberFormat="1" applyFont="1" applyFill="1" applyBorder="1" applyAlignment="1">
      <alignment wrapText="1"/>
    </xf>
    <xf numFmtId="14" fontId="16" fillId="0" borderId="8" xfId="0" applyNumberFormat="1" applyFont="1" applyFill="1" applyBorder="1" applyAlignment="1">
      <alignment vertical="center" wrapText="1"/>
    </xf>
    <xf numFmtId="0" fontId="16" fillId="0" borderId="7" xfId="0" applyFont="1" applyFill="1" applyBorder="1" applyAlignment="1">
      <alignment vertical="center" wrapText="1"/>
    </xf>
    <xf numFmtId="0" fontId="54" fillId="0" borderId="15" xfId="0" applyFont="1" applyFill="1" applyBorder="1" applyAlignment="1">
      <alignment vertical="center" wrapText="1"/>
    </xf>
    <xf numFmtId="0" fontId="54" fillId="0" borderId="12" xfId="0" applyFont="1" applyFill="1" applyBorder="1" applyAlignment="1">
      <alignment vertical="center" wrapText="1"/>
    </xf>
    <xf numFmtId="14" fontId="16" fillId="0" borderId="7" xfId="0" applyNumberFormat="1" applyFont="1" applyFill="1" applyBorder="1" applyAlignment="1">
      <alignment vertical="center" wrapText="1"/>
    </xf>
    <xf numFmtId="168" fontId="17" fillId="0" borderId="8" xfId="0" applyNumberFormat="1" applyFont="1" applyFill="1" applyBorder="1" applyAlignment="1">
      <alignment horizontal="center" vertical="center" wrapText="1"/>
    </xf>
    <xf numFmtId="165" fontId="17" fillId="0" borderId="8" xfId="0" applyNumberFormat="1" applyFont="1" applyFill="1" applyBorder="1" applyAlignment="1">
      <alignment horizontal="center" vertical="center" wrapText="1"/>
    </xf>
    <xf numFmtId="0" fontId="16" fillId="0" borderId="7" xfId="0" applyFont="1" applyFill="1" applyBorder="1" applyAlignment="1">
      <alignment horizontal="center" vertical="center" wrapText="1"/>
    </xf>
    <xf numFmtId="168" fontId="16" fillId="0" borderId="7" xfId="1" applyNumberFormat="1" applyFont="1" applyFill="1" applyBorder="1" applyAlignment="1">
      <alignment vertical="center" wrapText="1"/>
    </xf>
    <xf numFmtId="168" fontId="54" fillId="0" borderId="15" xfId="1" applyNumberFormat="1" applyFont="1" applyFill="1" applyBorder="1" applyAlignment="1">
      <alignment vertical="center" wrapText="1"/>
    </xf>
    <xf numFmtId="168" fontId="54" fillId="0" borderId="12" xfId="1" applyNumberFormat="1" applyFont="1" applyFill="1" applyBorder="1" applyAlignment="1">
      <alignment vertical="center" wrapText="1"/>
    </xf>
    <xf numFmtId="164" fontId="17" fillId="0" borderId="8" xfId="1" applyFont="1" applyFill="1" applyBorder="1" applyAlignment="1">
      <alignment horizontal="right" vertical="center" wrapText="1"/>
    </xf>
    <xf numFmtId="49" fontId="17" fillId="0" borderId="8" xfId="0" applyNumberFormat="1" applyFont="1" applyFill="1" applyBorder="1" applyAlignment="1">
      <alignment horizontal="right" vertical="center" wrapText="1"/>
    </xf>
    <xf numFmtId="165" fontId="17" fillId="0" borderId="8" xfId="0" applyNumberFormat="1" applyFont="1" applyFill="1" applyBorder="1" applyAlignment="1">
      <alignment horizontal="left" vertical="center" wrapText="1"/>
    </xf>
    <xf numFmtId="165" fontId="17" fillId="0" borderId="8" xfId="1" applyNumberFormat="1" applyFont="1" applyFill="1" applyBorder="1" applyAlignment="1">
      <alignment horizontal="center" wrapText="1"/>
    </xf>
    <xf numFmtId="14" fontId="17" fillId="0" borderId="8" xfId="0" quotePrefix="1" applyNumberFormat="1" applyFont="1" applyFill="1" applyBorder="1" applyAlignment="1">
      <alignment horizontal="left" vertical="center" wrapText="1"/>
    </xf>
    <xf numFmtId="168" fontId="17" fillId="0" borderId="8" xfId="1" quotePrefix="1" applyNumberFormat="1" applyFont="1" applyFill="1" applyBorder="1" applyAlignment="1">
      <alignment horizontal="left" vertical="center" wrapText="1"/>
    </xf>
    <xf numFmtId="0" fontId="18" fillId="0" borderId="7" xfId="0" applyFont="1" applyFill="1" applyBorder="1" applyAlignment="1">
      <alignment horizontal="center" wrapText="1"/>
    </xf>
    <xf numFmtId="0" fontId="18" fillId="0" borderId="15" xfId="0" applyFont="1" applyFill="1" applyBorder="1" applyAlignment="1">
      <alignment horizontal="center" wrapText="1"/>
    </xf>
    <xf numFmtId="0" fontId="18" fillId="0" borderId="12" xfId="0" applyFont="1" applyFill="1" applyBorder="1" applyAlignment="1">
      <alignment horizontal="center" wrapText="1"/>
    </xf>
    <xf numFmtId="0" fontId="18" fillId="0" borderId="7" xfId="0" applyFont="1" applyFill="1" applyBorder="1" applyAlignment="1">
      <alignment horizontal="center" vertical="center" wrapText="1"/>
    </xf>
    <xf numFmtId="0" fontId="18" fillId="0" borderId="15" xfId="0" applyFont="1" applyFill="1" applyBorder="1" applyAlignment="1">
      <alignment horizontal="center" vertical="center" wrapText="1"/>
    </xf>
    <xf numFmtId="0" fontId="18" fillId="0" borderId="12" xfId="0" applyFont="1" applyFill="1" applyBorder="1" applyAlignment="1">
      <alignment horizontal="center" vertical="center" wrapText="1"/>
    </xf>
    <xf numFmtId="168" fontId="16" fillId="0" borderId="8" xfId="1" applyNumberFormat="1" applyFont="1" applyFill="1" applyBorder="1" applyAlignment="1">
      <alignment horizontal="center" vertical="center" wrapText="1"/>
    </xf>
    <xf numFmtId="168" fontId="54" fillId="0" borderId="8" xfId="1" applyNumberFormat="1" applyFont="1" applyFill="1" applyBorder="1" applyAlignment="1">
      <alignment horizontal="center" vertical="center" wrapText="1"/>
    </xf>
    <xf numFmtId="168" fontId="16" fillId="0" borderId="8" xfId="0" applyNumberFormat="1" applyFont="1" applyFill="1" applyBorder="1" applyAlignment="1">
      <alignment vertical="center" wrapText="1"/>
    </xf>
    <xf numFmtId="164" fontId="16" fillId="0" borderId="8" xfId="1" applyFont="1" applyFill="1" applyBorder="1" applyAlignment="1">
      <alignment vertical="center" wrapText="1"/>
    </xf>
    <xf numFmtId="164" fontId="54" fillId="0" borderId="8" xfId="1" applyFont="1" applyFill="1" applyBorder="1" applyAlignment="1">
      <alignment vertical="center" wrapText="1"/>
    </xf>
    <xf numFmtId="0" fontId="16" fillId="0" borderId="8" xfId="0" applyFont="1" applyFill="1" applyBorder="1" applyAlignment="1">
      <alignment horizontal="center" vertical="center" wrapText="1"/>
    </xf>
    <xf numFmtId="168" fontId="16" fillId="0" borderId="8" xfId="1" applyNumberFormat="1" applyFont="1" applyFill="1" applyBorder="1" applyAlignment="1">
      <alignment vertical="center" wrapText="1"/>
    </xf>
    <xf numFmtId="168" fontId="54" fillId="0" borderId="8" xfId="1" applyNumberFormat="1" applyFont="1" applyFill="1" applyBorder="1" applyAlignment="1">
      <alignment vertical="center" wrapText="1"/>
    </xf>
    <xf numFmtId="14" fontId="16" fillId="0" borderId="8" xfId="1" quotePrefix="1" applyNumberFormat="1" applyFont="1" applyFill="1" applyBorder="1" applyAlignment="1">
      <alignment horizontal="center" vertical="center" wrapText="1"/>
    </xf>
    <xf numFmtId="14" fontId="54" fillId="0" borderId="8" xfId="1" applyNumberFormat="1" applyFont="1" applyFill="1" applyBorder="1" applyAlignment="1">
      <alignment horizontal="center" vertical="center" wrapText="1"/>
    </xf>
    <xf numFmtId="168" fontId="16" fillId="0" borderId="8" xfId="1" quotePrefix="1" applyNumberFormat="1" applyFont="1" applyFill="1" applyBorder="1" applyAlignment="1">
      <alignment horizontal="center" vertical="center" wrapText="1"/>
    </xf>
    <xf numFmtId="14" fontId="18" fillId="0" borderId="8" xfId="0" applyNumberFormat="1" applyFont="1" applyFill="1" applyBorder="1" applyAlignment="1">
      <alignment horizontal="center" vertical="center" wrapText="1"/>
    </xf>
    <xf numFmtId="165" fontId="17" fillId="0" borderId="8" xfId="0" applyNumberFormat="1" applyFont="1" applyFill="1" applyBorder="1" applyAlignment="1">
      <alignment horizontal="center" wrapText="1"/>
    </xf>
    <xf numFmtId="0" fontId="17" fillId="0" borderId="8" xfId="0" quotePrefix="1" applyFont="1" applyFill="1" applyBorder="1" applyAlignment="1">
      <alignment horizontal="center" vertical="center" wrapText="1"/>
    </xf>
    <xf numFmtId="165" fontId="17" fillId="0" borderId="8" xfId="1" applyNumberFormat="1" applyFont="1" applyFill="1" applyBorder="1" applyAlignment="1">
      <alignment horizontal="center" vertical="center" wrapText="1"/>
    </xf>
    <xf numFmtId="0" fontId="17" fillId="0" borderId="8" xfId="0" applyFont="1" applyFill="1" applyBorder="1" applyAlignment="1">
      <alignment horizontal="center" wrapText="1"/>
    </xf>
    <xf numFmtId="0" fontId="17" fillId="0" borderId="15" xfId="0" quotePrefix="1" applyFont="1" applyFill="1" applyBorder="1" applyAlignment="1">
      <alignment horizontal="center" vertical="center" wrapText="1"/>
    </xf>
    <xf numFmtId="0" fontId="17" fillId="0" borderId="12" xfId="0" quotePrefix="1" applyFont="1" applyFill="1" applyBorder="1" applyAlignment="1">
      <alignment horizontal="center" vertical="center" wrapText="1"/>
    </xf>
    <xf numFmtId="164" fontId="17" fillId="0" borderId="8" xfId="1" applyFont="1" applyFill="1" applyBorder="1" applyAlignment="1">
      <alignment horizontal="center" wrapText="1"/>
    </xf>
    <xf numFmtId="0" fontId="18" fillId="0" borderId="8" xfId="0" applyFont="1" applyFill="1" applyBorder="1" applyAlignment="1">
      <alignment horizontal="center" vertical="center" wrapText="1"/>
    </xf>
    <xf numFmtId="0" fontId="18" fillId="0" borderId="8" xfId="0" applyFont="1" applyFill="1" applyBorder="1" applyAlignment="1">
      <alignment horizontal="center" wrapText="1"/>
    </xf>
    <xf numFmtId="0" fontId="17" fillId="0" borderId="8" xfId="0" applyFont="1" applyFill="1" applyBorder="1" applyAlignment="1">
      <alignment vertical="center" wrapText="1"/>
    </xf>
    <xf numFmtId="0" fontId="18" fillId="0" borderId="8" xfId="0" applyFont="1" applyFill="1" applyBorder="1" applyAlignment="1">
      <alignment wrapText="1"/>
    </xf>
    <xf numFmtId="14" fontId="17" fillId="0" borderId="8" xfId="0" applyNumberFormat="1" applyFont="1" applyFill="1" applyBorder="1" applyAlignment="1">
      <alignment horizontal="right" vertical="center" wrapText="1"/>
    </xf>
    <xf numFmtId="0" fontId="54" fillId="0" borderId="8" xfId="0" applyFont="1" applyFill="1" applyBorder="1" applyAlignment="1">
      <alignment horizontal="right" vertical="center" wrapText="1"/>
    </xf>
    <xf numFmtId="14" fontId="18" fillId="0" borderId="8" xfId="0" applyNumberFormat="1" applyFont="1" applyFill="1" applyBorder="1" applyAlignment="1">
      <alignment horizontal="left" vertical="center" wrapText="1"/>
    </xf>
    <xf numFmtId="0" fontId="55" fillId="0" borderId="8" xfId="0" applyFont="1" applyFill="1" applyBorder="1" applyAlignment="1">
      <alignment horizontal="left" vertical="center" wrapText="1"/>
    </xf>
    <xf numFmtId="164" fontId="17" fillId="0" borderId="8" xfId="1" applyFont="1" applyFill="1" applyBorder="1" applyAlignment="1">
      <alignment horizontal="left" vertical="center" wrapText="1"/>
    </xf>
    <xf numFmtId="164" fontId="54" fillId="0" borderId="8" xfId="1" applyFont="1" applyFill="1" applyBorder="1" applyAlignment="1">
      <alignment horizontal="left" vertical="center" wrapText="1"/>
    </xf>
    <xf numFmtId="0" fontId="55" fillId="0" borderId="8" xfId="0" applyFont="1" applyFill="1" applyBorder="1" applyAlignment="1">
      <alignment horizontal="center" vertical="center" wrapText="1"/>
    </xf>
    <xf numFmtId="164" fontId="17" fillId="0" borderId="8" xfId="1" applyFont="1" applyFill="1" applyBorder="1" applyAlignment="1">
      <alignment wrapText="1"/>
    </xf>
    <xf numFmtId="166" fontId="17" fillId="0" borderId="8" xfId="0" applyNumberFormat="1" applyFont="1" applyFill="1" applyBorder="1" applyAlignment="1">
      <alignment vertical="center" wrapText="1"/>
    </xf>
    <xf numFmtId="0" fontId="17" fillId="0" borderId="8" xfId="0" applyFont="1" applyFill="1" applyBorder="1" applyAlignment="1">
      <alignment horizontal="justify" vertical="center" wrapText="1"/>
    </xf>
    <xf numFmtId="49" fontId="17" fillId="0" borderId="8" xfId="0" applyNumberFormat="1" applyFont="1" applyFill="1" applyBorder="1" applyAlignment="1">
      <alignment horizontal="center" vertical="center" wrapText="1"/>
    </xf>
    <xf numFmtId="165" fontId="17" fillId="0" borderId="8" xfId="1" quotePrefix="1" applyNumberFormat="1" applyFont="1" applyFill="1" applyBorder="1" applyAlignment="1">
      <alignment horizontal="center" vertical="center" wrapText="1"/>
    </xf>
    <xf numFmtId="166" fontId="17" fillId="0" borderId="8" xfId="1" applyNumberFormat="1" applyFont="1" applyFill="1" applyBorder="1" applyAlignment="1">
      <alignment horizontal="center" vertical="center" wrapText="1"/>
    </xf>
    <xf numFmtId="0" fontId="17" fillId="0" borderId="9" xfId="0" applyFont="1" applyFill="1" applyBorder="1" applyAlignment="1">
      <alignment horizontal="center" wrapText="1"/>
    </xf>
    <xf numFmtId="0" fontId="17" fillId="0" borderId="10" xfId="0" applyFont="1" applyFill="1" applyBorder="1" applyAlignment="1">
      <alignment horizontal="center" wrapText="1"/>
    </xf>
    <xf numFmtId="0" fontId="17" fillId="0" borderId="11" xfId="0" applyFont="1" applyFill="1" applyBorder="1" applyAlignment="1">
      <alignment horizontal="center" wrapText="1"/>
    </xf>
    <xf numFmtId="0" fontId="17" fillId="0" borderId="1" xfId="0" applyFont="1" applyFill="1" applyBorder="1" applyAlignment="1">
      <alignment horizontal="left" wrapText="1"/>
    </xf>
    <xf numFmtId="0" fontId="17" fillId="0" borderId="2" xfId="0" applyFont="1" applyFill="1" applyBorder="1" applyAlignment="1">
      <alignment horizontal="left" wrapText="1"/>
    </xf>
    <xf numFmtId="164" fontId="2" fillId="25" borderId="7" xfId="1" applyFont="1" applyFill="1" applyBorder="1" applyAlignment="1">
      <alignment horizontal="center" vertical="center" wrapText="1"/>
    </xf>
    <xf numFmtId="164" fontId="0" fillId="25" borderId="15" xfId="1" applyFont="1" applyFill="1" applyBorder="1" applyAlignment="1">
      <alignment horizontal="center" vertical="center" wrapText="1"/>
    </xf>
    <xf numFmtId="164" fontId="0" fillId="25" borderId="12" xfId="1" applyFont="1" applyFill="1" applyBorder="1" applyAlignment="1">
      <alignment horizontal="center" vertical="center" wrapText="1"/>
    </xf>
    <xf numFmtId="14" fontId="2" fillId="25" borderId="7" xfId="0" applyNumberFormat="1" applyFont="1" applyFill="1" applyBorder="1" applyAlignment="1">
      <alignment horizontal="center" vertical="center" wrapText="1"/>
    </xf>
    <xf numFmtId="0" fontId="0" fillId="25" borderId="15" xfId="0" applyFill="1" applyBorder="1" applyAlignment="1">
      <alignment horizontal="center" vertical="center" wrapText="1"/>
    </xf>
    <xf numFmtId="0" fontId="0" fillId="25" borderId="12" xfId="0" applyFill="1" applyBorder="1" applyAlignment="1">
      <alignment horizontal="center" vertical="center" wrapText="1"/>
    </xf>
    <xf numFmtId="168" fontId="2" fillId="25" borderId="7" xfId="1" applyNumberFormat="1" applyFont="1" applyFill="1" applyBorder="1" applyAlignment="1">
      <alignment horizontal="center" vertical="center" wrapText="1"/>
    </xf>
    <xf numFmtId="168" fontId="0" fillId="25" borderId="15" xfId="1" applyNumberFormat="1" applyFont="1" applyFill="1" applyBorder="1" applyAlignment="1">
      <alignment horizontal="center" vertical="center" wrapText="1"/>
    </xf>
    <xf numFmtId="168" fontId="0" fillId="25" borderId="12" xfId="1" applyNumberFormat="1" applyFont="1" applyFill="1" applyBorder="1" applyAlignment="1">
      <alignment horizontal="center" vertical="center" wrapText="1"/>
    </xf>
    <xf numFmtId="2" fontId="2" fillId="25" borderId="7" xfId="0" applyNumberFormat="1" applyFont="1" applyFill="1" applyBorder="1" applyAlignment="1">
      <alignment horizontal="center" vertical="center" wrapText="1"/>
    </xf>
    <xf numFmtId="2" fontId="2" fillId="25" borderId="15" xfId="0" applyNumberFormat="1" applyFont="1" applyFill="1" applyBorder="1" applyAlignment="1">
      <alignment horizontal="center" vertical="center" wrapText="1"/>
    </xf>
    <xf numFmtId="2" fontId="2" fillId="25" borderId="12" xfId="0" applyNumberFormat="1" applyFont="1" applyFill="1" applyBorder="1" applyAlignment="1">
      <alignment horizontal="center" vertical="center" wrapText="1"/>
    </xf>
    <xf numFmtId="14" fontId="2" fillId="25" borderId="7" xfId="0" quotePrefix="1" applyNumberFormat="1" applyFont="1" applyFill="1" applyBorder="1" applyAlignment="1">
      <alignment horizontal="center" vertical="center" wrapText="1"/>
    </xf>
    <xf numFmtId="2" fontId="0" fillId="25" borderId="15" xfId="0" applyNumberFormat="1" applyFill="1" applyBorder="1" applyAlignment="1">
      <alignment horizontal="center" vertical="center" wrapText="1"/>
    </xf>
    <xf numFmtId="2" fontId="0" fillId="25" borderId="12" xfId="0" applyNumberFormat="1" applyFill="1" applyBorder="1" applyAlignment="1">
      <alignment horizontal="center" vertical="center" wrapText="1"/>
    </xf>
    <xf numFmtId="0" fontId="2" fillId="25" borderId="7" xfId="0" applyFont="1" applyFill="1" applyBorder="1" applyAlignment="1">
      <alignment horizontal="center" vertical="center" wrapText="1"/>
    </xf>
    <xf numFmtId="0" fontId="2" fillId="25" borderId="7" xfId="0" applyFont="1" applyFill="1" applyBorder="1" applyAlignment="1">
      <alignment horizontal="left" vertical="center" wrapText="1"/>
    </xf>
    <xf numFmtId="0" fontId="0" fillId="25" borderId="15" xfId="0" applyFill="1" applyBorder="1" applyAlignment="1">
      <alignment horizontal="left" vertical="center" wrapText="1"/>
    </xf>
    <xf numFmtId="0" fontId="0" fillId="25" borderId="12" xfId="0" applyFill="1" applyBorder="1" applyAlignment="1">
      <alignment horizontal="left" vertical="center" wrapText="1"/>
    </xf>
    <xf numFmtId="0" fontId="2" fillId="0" borderId="7" xfId="0" applyFont="1" applyFill="1" applyBorder="1" applyAlignment="1">
      <alignment horizontal="center" vertical="center"/>
    </xf>
    <xf numFmtId="0" fontId="0" fillId="0" borderId="12" xfId="0" applyFill="1" applyBorder="1" applyAlignment="1">
      <alignment horizontal="center" vertical="center"/>
    </xf>
    <xf numFmtId="14" fontId="2" fillId="0" borderId="7" xfId="0" applyNumberFormat="1" applyFont="1" applyFill="1" applyBorder="1" applyAlignment="1">
      <alignment horizontal="center" vertical="center"/>
    </xf>
    <xf numFmtId="14" fontId="2" fillId="0" borderId="12" xfId="0" applyNumberFormat="1" applyFont="1" applyFill="1" applyBorder="1" applyAlignment="1">
      <alignment horizontal="center" vertical="center"/>
    </xf>
    <xf numFmtId="165" fontId="2" fillId="25" borderId="7" xfId="1" applyNumberFormat="1" applyFont="1" applyFill="1" applyBorder="1" applyAlignment="1">
      <alignment horizontal="center" vertical="center" wrapText="1"/>
    </xf>
    <xf numFmtId="165" fontId="2" fillId="25" borderId="12" xfId="1" applyNumberFormat="1" applyFont="1" applyFill="1" applyBorder="1" applyAlignment="1">
      <alignment horizontal="center" vertical="center" wrapText="1"/>
    </xf>
    <xf numFmtId="165" fontId="2" fillId="0" borderId="7" xfId="1" applyNumberFormat="1" applyFont="1" applyFill="1" applyBorder="1" applyAlignment="1">
      <alignment horizontal="center" vertical="center" wrapText="1"/>
    </xf>
    <xf numFmtId="165" fontId="2" fillId="0" borderId="12" xfId="1" applyNumberFormat="1" applyFont="1" applyFill="1" applyBorder="1" applyAlignment="1">
      <alignment horizontal="center" vertical="center" wrapText="1"/>
    </xf>
    <xf numFmtId="0" fontId="2" fillId="0" borderId="7" xfId="0" applyFont="1" applyFill="1" applyBorder="1" applyAlignment="1"/>
    <xf numFmtId="0" fontId="2" fillId="0" borderId="12" xfId="0" applyFont="1" applyFill="1" applyBorder="1" applyAlignment="1"/>
    <xf numFmtId="165" fontId="2" fillId="0" borderId="7" xfId="0" applyNumberFormat="1" applyFont="1" applyFill="1" applyBorder="1" applyAlignment="1"/>
    <xf numFmtId="165" fontId="2" fillId="0" borderId="12" xfId="0" applyNumberFormat="1" applyFont="1" applyFill="1" applyBorder="1" applyAlignment="1"/>
    <xf numFmtId="165" fontId="2" fillId="25" borderId="7" xfId="1" quotePrefix="1" applyNumberFormat="1" applyFont="1" applyFill="1" applyBorder="1" applyAlignment="1">
      <alignment horizontal="center" vertical="center" wrapText="1"/>
    </xf>
    <xf numFmtId="164" fontId="2" fillId="25" borderId="12" xfId="1" applyFont="1" applyFill="1" applyBorder="1" applyAlignment="1">
      <alignment horizontal="center" vertical="center" wrapText="1"/>
    </xf>
    <xf numFmtId="14" fontId="2" fillId="25" borderId="12" xfId="0" applyNumberFormat="1" applyFont="1" applyFill="1" applyBorder="1" applyAlignment="1">
      <alignment horizontal="center" vertical="center" wrapText="1"/>
    </xf>
    <xf numFmtId="0" fontId="2" fillId="25" borderId="7" xfId="0" applyFont="1" applyFill="1" applyBorder="1" applyAlignment="1"/>
    <xf numFmtId="0" fontId="2" fillId="25" borderId="12" xfId="0" applyFont="1" applyFill="1" applyBorder="1" applyAlignment="1"/>
    <xf numFmtId="0" fontId="2" fillId="25" borderId="7" xfId="0" quotePrefix="1" applyFont="1" applyFill="1" applyBorder="1" applyAlignment="1"/>
    <xf numFmtId="164" fontId="2" fillId="25" borderId="7" xfId="1" applyFont="1" applyFill="1" applyBorder="1" applyAlignment="1"/>
    <xf numFmtId="164" fontId="2" fillId="25" borderId="12" xfId="1" applyFont="1" applyFill="1" applyBorder="1" applyAlignment="1"/>
    <xf numFmtId="0" fontId="2" fillId="25" borderId="12" xfId="0" applyFont="1" applyFill="1" applyBorder="1" applyAlignment="1">
      <alignment horizontal="center" vertical="center" wrapText="1"/>
    </xf>
    <xf numFmtId="165" fontId="2" fillId="25" borderId="7" xfId="1" applyNumberFormat="1" applyFont="1" applyFill="1" applyBorder="1" applyAlignment="1">
      <alignment horizontal="center" vertical="center"/>
    </xf>
    <xf numFmtId="165" fontId="2" fillId="25" borderId="12" xfId="1" applyNumberFormat="1" applyFont="1" applyFill="1" applyBorder="1" applyAlignment="1">
      <alignment horizontal="center" vertical="center"/>
    </xf>
    <xf numFmtId="164" fontId="2" fillId="25" borderId="7" xfId="1" applyFont="1" applyFill="1" applyBorder="1" applyAlignment="1">
      <alignment horizontal="left" vertical="center" wrapText="1"/>
    </xf>
    <xf numFmtId="164" fontId="0" fillId="25" borderId="15" xfId="1" applyFont="1" applyFill="1" applyBorder="1" applyAlignment="1">
      <alignment horizontal="left" vertical="center" wrapText="1"/>
    </xf>
    <xf numFmtId="164" fontId="0" fillId="25" borderId="12" xfId="1" applyFont="1" applyFill="1" applyBorder="1" applyAlignment="1">
      <alignment horizontal="left" vertical="center" wrapText="1"/>
    </xf>
    <xf numFmtId="168" fontId="2" fillId="25" borderId="7" xfId="1" applyNumberFormat="1" applyFont="1" applyFill="1" applyBorder="1" applyAlignment="1">
      <alignment horizontal="left" vertical="center" wrapText="1"/>
    </xf>
    <xf numFmtId="168" fontId="0" fillId="25" borderId="15" xfId="1" applyNumberFormat="1" applyFont="1" applyFill="1" applyBorder="1" applyAlignment="1">
      <alignment horizontal="left" vertical="center" wrapText="1"/>
    </xf>
    <xf numFmtId="168" fontId="0" fillId="25" borderId="12" xfId="1" applyNumberFormat="1" applyFont="1" applyFill="1" applyBorder="1" applyAlignment="1">
      <alignment horizontal="left" vertical="center" wrapText="1"/>
    </xf>
    <xf numFmtId="14" fontId="2" fillId="25" borderId="7" xfId="1" applyNumberFormat="1" applyFont="1" applyFill="1" applyBorder="1" applyAlignment="1">
      <alignment horizontal="center" vertical="center" wrapText="1"/>
    </xf>
    <xf numFmtId="14" fontId="2" fillId="25" borderId="15" xfId="0" applyNumberFormat="1" applyFont="1" applyFill="1" applyBorder="1" applyAlignment="1">
      <alignment horizontal="center" vertical="center" wrapText="1"/>
    </xf>
    <xf numFmtId="165" fontId="2" fillId="25" borderId="7" xfId="1" applyNumberFormat="1" applyFont="1" applyFill="1" applyBorder="1" applyAlignment="1">
      <alignment vertical="center"/>
    </xf>
    <xf numFmtId="165" fontId="2" fillId="25" borderId="15" xfId="1" applyNumberFormat="1" applyFont="1" applyFill="1" applyBorder="1" applyAlignment="1">
      <alignment vertical="center"/>
    </xf>
    <xf numFmtId="165" fontId="2" fillId="25" borderId="12" xfId="1" applyNumberFormat="1" applyFont="1" applyFill="1" applyBorder="1" applyAlignment="1">
      <alignment vertical="center"/>
    </xf>
    <xf numFmtId="165" fontId="2" fillId="25" borderId="7" xfId="1" applyNumberFormat="1" applyFont="1" applyFill="1" applyBorder="1" applyAlignment="1"/>
    <xf numFmtId="165" fontId="2" fillId="25" borderId="15" xfId="1" applyNumberFormat="1" applyFont="1" applyFill="1" applyBorder="1" applyAlignment="1"/>
    <xf numFmtId="165" fontId="2" fillId="25" borderId="12" xfId="1" applyNumberFormat="1" applyFont="1" applyFill="1" applyBorder="1" applyAlignment="1"/>
    <xf numFmtId="165" fontId="2" fillId="25" borderId="7" xfId="1" applyNumberFormat="1" applyFont="1" applyFill="1" applyBorder="1" applyAlignment="1">
      <alignment horizontal="left" vertical="center" wrapText="1"/>
    </xf>
    <xf numFmtId="165" fontId="2" fillId="25" borderId="15" xfId="1" applyNumberFormat="1" applyFont="1" applyFill="1" applyBorder="1" applyAlignment="1">
      <alignment horizontal="left" vertical="center" wrapText="1"/>
    </xf>
    <xf numFmtId="165" fontId="2" fillId="25" borderId="12" xfId="1" applyNumberFormat="1" applyFont="1" applyFill="1" applyBorder="1" applyAlignment="1">
      <alignment horizontal="left" vertical="center" wrapText="1"/>
    </xf>
    <xf numFmtId="168" fontId="2" fillId="25" borderId="7" xfId="0" applyNumberFormat="1" applyFont="1" applyFill="1" applyBorder="1" applyAlignment="1">
      <alignment horizontal="center" vertical="center" wrapText="1"/>
    </xf>
    <xf numFmtId="0" fontId="3" fillId="25" borderId="7" xfId="0" applyFont="1" applyFill="1" applyBorder="1" applyAlignment="1">
      <alignment horizontal="center" vertical="center"/>
    </xf>
    <xf numFmtId="0" fontId="3" fillId="25" borderId="15" xfId="0" applyFont="1" applyFill="1" applyBorder="1" applyAlignment="1">
      <alignment horizontal="center" vertical="center"/>
    </xf>
    <xf numFmtId="0" fontId="3" fillId="25" borderId="12" xfId="0" applyFont="1" applyFill="1" applyBorder="1" applyAlignment="1">
      <alignment horizontal="center" vertical="center"/>
    </xf>
    <xf numFmtId="0" fontId="2" fillId="25" borderId="7" xfId="0" applyFont="1" applyFill="1" applyBorder="1" applyAlignment="1">
      <alignment vertical="center"/>
    </xf>
    <xf numFmtId="0" fontId="2" fillId="25" borderId="12" xfId="0" applyFont="1" applyFill="1" applyBorder="1" applyAlignment="1">
      <alignment vertical="center"/>
    </xf>
    <xf numFmtId="0" fontId="2" fillId="25" borderId="7" xfId="0" applyFont="1" applyFill="1" applyBorder="1" applyAlignment="1">
      <alignment vertical="center" wrapText="1"/>
    </xf>
    <xf numFmtId="0" fontId="0" fillId="25" borderId="15" xfId="0" applyFill="1" applyBorder="1" applyAlignment="1">
      <alignment vertical="center" wrapText="1"/>
    </xf>
    <xf numFmtId="0" fontId="0" fillId="25" borderId="12" xfId="0" applyFill="1" applyBorder="1" applyAlignment="1">
      <alignment vertical="center" wrapText="1"/>
    </xf>
    <xf numFmtId="14" fontId="2" fillId="25" borderId="7" xfId="0" applyNumberFormat="1" applyFont="1" applyFill="1" applyBorder="1" applyAlignment="1">
      <alignment horizontal="left" vertical="center" wrapText="1"/>
    </xf>
    <xf numFmtId="165" fontId="2" fillId="25" borderId="7" xfId="1" applyNumberFormat="1" applyFont="1" applyFill="1" applyBorder="1" applyAlignment="1">
      <alignment wrapText="1"/>
    </xf>
    <xf numFmtId="165" fontId="2" fillId="25" borderId="12" xfId="1" applyNumberFormat="1" applyFont="1" applyFill="1" applyBorder="1" applyAlignment="1">
      <alignment wrapText="1"/>
    </xf>
    <xf numFmtId="165" fontId="2" fillId="25" borderId="7" xfId="0" applyNumberFormat="1" applyFont="1" applyFill="1" applyBorder="1" applyAlignment="1"/>
    <xf numFmtId="165" fontId="2" fillId="25" borderId="12" xfId="0" applyNumberFormat="1" applyFont="1" applyFill="1" applyBorder="1" applyAlignment="1"/>
    <xf numFmtId="0" fontId="2" fillId="25" borderId="7" xfId="0" applyFont="1" applyFill="1" applyBorder="1" applyAlignment="1">
      <alignment horizontal="right" vertical="center" wrapText="1"/>
    </xf>
    <xf numFmtId="0" fontId="0" fillId="25" borderId="15" xfId="0" applyFill="1" applyBorder="1" applyAlignment="1">
      <alignment horizontal="right" vertical="center" wrapText="1"/>
    </xf>
    <xf numFmtId="0" fontId="0" fillId="25" borderId="12" xfId="0" applyFill="1" applyBorder="1" applyAlignment="1">
      <alignment horizontal="right" vertical="center" wrapText="1"/>
    </xf>
    <xf numFmtId="0" fontId="2" fillId="25" borderId="12" xfId="0" applyFont="1" applyFill="1" applyBorder="1" applyAlignment="1">
      <alignment horizontal="left" vertical="center" wrapText="1"/>
    </xf>
    <xf numFmtId="0" fontId="2" fillId="25" borderId="15" xfId="0" applyFont="1" applyFill="1" applyBorder="1" applyAlignment="1"/>
    <xf numFmtId="14" fontId="2" fillId="25" borderId="7" xfId="0" applyNumberFormat="1" applyFont="1" applyFill="1" applyBorder="1" applyAlignment="1">
      <alignment horizontal="center" vertical="center"/>
    </xf>
    <xf numFmtId="0" fontId="0" fillId="25" borderId="15" xfId="0" applyFill="1" applyBorder="1" applyAlignment="1">
      <alignment horizontal="center" vertical="center"/>
    </xf>
    <xf numFmtId="0" fontId="0" fillId="25" borderId="12" xfId="0" applyFill="1" applyBorder="1" applyAlignment="1">
      <alignment horizontal="center" vertical="center"/>
    </xf>
    <xf numFmtId="0" fontId="2" fillId="25" borderId="7" xfId="0" applyFont="1" applyFill="1" applyBorder="1" applyAlignment="1">
      <alignment horizontal="center" vertical="center"/>
    </xf>
    <xf numFmtId="168" fontId="2" fillId="25" borderId="7" xfId="1" applyNumberFormat="1" applyFont="1" applyFill="1" applyBorder="1" applyAlignment="1">
      <alignment horizontal="center" vertical="center"/>
    </xf>
    <xf numFmtId="168" fontId="0" fillId="25" borderId="15" xfId="1" applyNumberFormat="1" applyFont="1" applyFill="1" applyBorder="1" applyAlignment="1">
      <alignment horizontal="center" vertical="center"/>
    </xf>
    <xf numFmtId="168" fontId="0" fillId="25" borderId="12" xfId="1" applyNumberFormat="1" applyFont="1" applyFill="1" applyBorder="1" applyAlignment="1">
      <alignment horizontal="center" vertical="center"/>
    </xf>
    <xf numFmtId="168" fontId="2" fillId="25" borderId="7" xfId="1" applyNumberFormat="1" applyFont="1" applyFill="1" applyBorder="1" applyAlignment="1"/>
    <xf numFmtId="168" fontId="2" fillId="25" borderId="15" xfId="1" applyNumberFormat="1" applyFont="1" applyFill="1" applyBorder="1" applyAlignment="1"/>
    <xf numFmtId="168" fontId="2" fillId="25" borderId="12" xfId="1" applyNumberFormat="1" applyFont="1" applyFill="1" applyBorder="1" applyAlignment="1"/>
    <xf numFmtId="165" fontId="2" fillId="25" borderId="15" xfId="1" applyNumberFormat="1" applyFont="1" applyFill="1" applyBorder="1" applyAlignment="1">
      <alignment horizontal="center" vertical="center" wrapText="1"/>
    </xf>
    <xf numFmtId="0" fontId="2" fillId="25" borderId="15" xfId="0" applyFont="1" applyFill="1" applyBorder="1" applyAlignment="1">
      <alignment vertical="center" wrapText="1"/>
    </xf>
    <xf numFmtId="0" fontId="2" fillId="25" borderId="12" xfId="0" applyFont="1" applyFill="1" applyBorder="1" applyAlignment="1">
      <alignment vertical="center" wrapText="1"/>
    </xf>
    <xf numFmtId="165" fontId="2" fillId="25" borderId="7" xfId="0" applyNumberFormat="1" applyFont="1" applyFill="1" applyBorder="1" applyAlignment="1">
      <alignment horizontal="center" vertical="center"/>
    </xf>
    <xf numFmtId="0" fontId="2" fillId="25" borderId="7" xfId="0" applyFont="1" applyFill="1" applyBorder="1" applyAlignment="1">
      <alignment wrapText="1"/>
    </xf>
    <xf numFmtId="0" fontId="2" fillId="25" borderId="15" xfId="0" applyFont="1" applyFill="1" applyBorder="1" applyAlignment="1">
      <alignment wrapText="1"/>
    </xf>
    <xf numFmtId="0" fontId="2" fillId="25" borderId="12" xfId="0" applyFont="1" applyFill="1" applyBorder="1" applyAlignment="1">
      <alignment wrapText="1"/>
    </xf>
    <xf numFmtId="0" fontId="2" fillId="25" borderId="15" xfId="0" applyFont="1" applyFill="1" applyBorder="1" applyAlignment="1">
      <alignment horizontal="center" vertical="center" wrapText="1"/>
    </xf>
    <xf numFmtId="0" fontId="3" fillId="25" borderId="7" xfId="0" applyFont="1" applyFill="1" applyBorder="1" applyAlignment="1">
      <alignment horizontal="center" vertical="center" wrapText="1"/>
    </xf>
    <xf numFmtId="0" fontId="3" fillId="25" borderId="15" xfId="0" applyFont="1" applyFill="1" applyBorder="1" applyAlignment="1">
      <alignment horizontal="center" vertical="center" wrapText="1"/>
    </xf>
    <xf numFmtId="0" fontId="3" fillId="25" borderId="12" xfId="0" applyFont="1" applyFill="1" applyBorder="1" applyAlignment="1">
      <alignment horizontal="center" vertical="center" wrapText="1"/>
    </xf>
    <xf numFmtId="0" fontId="2" fillId="25" borderId="15" xfId="0" applyFont="1" applyFill="1" applyBorder="1" applyAlignment="1">
      <alignment horizontal="center" vertical="center"/>
    </xf>
    <xf numFmtId="0" fontId="2" fillId="25" borderId="12" xfId="0" applyFont="1" applyFill="1" applyBorder="1" applyAlignment="1">
      <alignment horizontal="center" vertical="center"/>
    </xf>
    <xf numFmtId="168" fontId="2" fillId="25" borderId="15" xfId="1" applyNumberFormat="1" applyFont="1" applyFill="1" applyBorder="1" applyAlignment="1">
      <alignment horizontal="center" vertical="center"/>
    </xf>
    <xf numFmtId="168" fontId="2" fillId="25" borderId="12" xfId="1" applyNumberFormat="1" applyFont="1" applyFill="1" applyBorder="1" applyAlignment="1">
      <alignment horizontal="center" vertical="center"/>
    </xf>
    <xf numFmtId="14" fontId="2" fillId="25" borderId="15" xfId="0" applyNumberFormat="1" applyFont="1" applyFill="1" applyBorder="1" applyAlignment="1">
      <alignment horizontal="center" vertical="center"/>
    </xf>
    <xf numFmtId="14" fontId="2" fillId="25" borderId="12" xfId="0" applyNumberFormat="1" applyFont="1" applyFill="1" applyBorder="1" applyAlignment="1">
      <alignment horizontal="center" vertical="center"/>
    </xf>
    <xf numFmtId="0" fontId="2" fillId="25" borderId="7" xfId="0" quotePrefix="1" applyFont="1" applyFill="1" applyBorder="1" applyAlignment="1">
      <alignment horizontal="left" vertical="center" wrapText="1"/>
    </xf>
    <xf numFmtId="0" fontId="2" fillId="25" borderId="15" xfId="0" applyFont="1" applyFill="1" applyBorder="1" applyAlignment="1">
      <alignment horizontal="left" vertical="center" wrapText="1"/>
    </xf>
    <xf numFmtId="168" fontId="2" fillId="25" borderId="15" xfId="1" applyNumberFormat="1" applyFont="1" applyFill="1" applyBorder="1" applyAlignment="1">
      <alignment horizontal="center" vertical="center" wrapText="1"/>
    </xf>
    <xf numFmtId="168" fontId="2" fillId="25" borderId="12" xfId="1" applyNumberFormat="1" applyFont="1" applyFill="1" applyBorder="1" applyAlignment="1">
      <alignment horizontal="center" vertical="center" wrapText="1"/>
    </xf>
    <xf numFmtId="0" fontId="2" fillId="25" borderId="8" xfId="0" applyFont="1" applyFill="1" applyBorder="1" applyAlignment="1">
      <alignment horizontal="center" vertical="center" wrapText="1"/>
    </xf>
    <xf numFmtId="0" fontId="0" fillId="25" borderId="8" xfId="0" applyFill="1" applyBorder="1" applyAlignment="1">
      <alignment horizontal="center" vertical="center" wrapText="1"/>
    </xf>
    <xf numFmtId="168" fontId="2" fillId="25" borderId="8" xfId="1" applyNumberFormat="1" applyFont="1" applyFill="1" applyBorder="1" applyAlignment="1">
      <alignment horizontal="center" vertical="center" wrapText="1"/>
    </xf>
    <xf numFmtId="14" fontId="2" fillId="25" borderId="8" xfId="0" quotePrefix="1" applyNumberFormat="1" applyFont="1" applyFill="1" applyBorder="1" applyAlignment="1">
      <alignment horizontal="center" vertical="center" wrapText="1"/>
    </xf>
    <xf numFmtId="14" fontId="2" fillId="25" borderId="8" xfId="0" applyNumberFormat="1" applyFont="1" applyFill="1" applyBorder="1" applyAlignment="1">
      <alignment horizontal="center" vertical="center" wrapText="1"/>
    </xf>
    <xf numFmtId="14" fontId="2" fillId="25" borderId="8" xfId="0" applyNumberFormat="1" applyFont="1" applyFill="1" applyBorder="1" applyAlignment="1">
      <alignment horizontal="left" vertical="center" wrapText="1"/>
    </xf>
    <xf numFmtId="0" fontId="2" fillId="25" borderId="8" xfId="0" applyFont="1" applyFill="1" applyBorder="1" applyAlignment="1">
      <alignment horizontal="left" vertical="center" wrapText="1"/>
    </xf>
    <xf numFmtId="168" fontId="2" fillId="25" borderId="8" xfId="1" applyNumberFormat="1" applyFont="1" applyFill="1" applyBorder="1" applyAlignment="1">
      <alignment horizontal="left" vertical="center" wrapText="1"/>
    </xf>
    <xf numFmtId="0" fontId="0" fillId="25" borderId="8" xfId="0" applyFill="1" applyBorder="1" applyAlignment="1">
      <alignment horizontal="left" vertical="center" wrapText="1"/>
    </xf>
    <xf numFmtId="3" fontId="2" fillId="25" borderId="8" xfId="1" applyNumberFormat="1" applyFont="1" applyFill="1" applyBorder="1" applyAlignment="1">
      <alignment horizontal="center" vertical="center"/>
    </xf>
    <xf numFmtId="3" fontId="0" fillId="25" borderId="8" xfId="0" applyNumberFormat="1" applyFill="1" applyBorder="1" applyAlignment="1">
      <alignment horizontal="center" vertical="center"/>
    </xf>
    <xf numFmtId="164" fontId="2" fillId="25" borderId="8" xfId="1" applyFont="1" applyFill="1" applyBorder="1" applyAlignment="1">
      <alignment horizontal="center" vertical="center" wrapText="1"/>
    </xf>
    <xf numFmtId="0" fontId="16" fillId="0" borderId="8" xfId="0" applyFont="1" applyBorder="1" applyAlignment="1">
      <alignment wrapText="1"/>
    </xf>
    <xf numFmtId="0" fontId="0" fillId="0" borderId="8" xfId="0" applyBorder="1" applyAlignment="1">
      <alignment wrapText="1"/>
    </xf>
    <xf numFmtId="164" fontId="16" fillId="0" borderId="8" xfId="1" applyFont="1" applyBorder="1" applyAlignment="1">
      <alignment wrapText="1"/>
    </xf>
    <xf numFmtId="164" fontId="0" fillId="0" borderId="8" xfId="1" applyFont="1" applyBorder="1" applyAlignment="1">
      <alignment wrapText="1"/>
    </xf>
    <xf numFmtId="14" fontId="16" fillId="0" borderId="8" xfId="0" applyNumberFormat="1" applyFont="1" applyBorder="1" applyAlignment="1">
      <alignment wrapText="1"/>
    </xf>
    <xf numFmtId="168" fontId="16" fillId="0" borderId="8" xfId="1" applyNumberFormat="1" applyFont="1" applyBorder="1" applyAlignment="1">
      <alignment wrapText="1"/>
    </xf>
    <xf numFmtId="168" fontId="0" fillId="0" borderId="8" xfId="1" applyNumberFormat="1" applyFont="1" applyBorder="1" applyAlignment="1">
      <alignment wrapText="1"/>
    </xf>
    <xf numFmtId="0" fontId="0" fillId="0" borderId="8" xfId="0" applyFill="1" applyBorder="1" applyAlignment="1">
      <alignment vertical="center" wrapText="1"/>
    </xf>
    <xf numFmtId="168" fontId="16" fillId="0" borderId="8" xfId="0" applyNumberFormat="1" applyFont="1" applyBorder="1" applyAlignment="1">
      <alignment wrapText="1"/>
    </xf>
    <xf numFmtId="168" fontId="0" fillId="0" borderId="8" xfId="1" applyNumberFormat="1" applyFont="1" applyFill="1" applyBorder="1" applyAlignment="1">
      <alignment wrapText="1"/>
    </xf>
    <xf numFmtId="0" fontId="0" fillId="0" borderId="8" xfId="0" applyFill="1" applyBorder="1" applyAlignment="1">
      <alignment wrapText="1"/>
    </xf>
    <xf numFmtId="164" fontId="0" fillId="0" borderId="8" xfId="1" applyFont="1" applyFill="1" applyBorder="1" applyAlignment="1">
      <alignment wrapText="1"/>
    </xf>
    <xf numFmtId="0" fontId="16" fillId="0" borderId="8" xfId="0" applyFont="1" applyBorder="1" applyAlignment="1">
      <alignment vertical="center" wrapText="1"/>
    </xf>
    <xf numFmtId="0" fontId="0" fillId="0" borderId="8" xfId="0" applyBorder="1" applyAlignment="1">
      <alignment vertical="center" wrapText="1"/>
    </xf>
    <xf numFmtId="0" fontId="16" fillId="0" borderId="7" xfId="0" applyFont="1" applyBorder="1" applyAlignment="1">
      <alignment vertical="center" wrapText="1"/>
    </xf>
    <xf numFmtId="0" fontId="0" fillId="0" borderId="15" xfId="0" applyBorder="1" applyAlignment="1">
      <alignment vertical="center" wrapText="1"/>
    </xf>
    <xf numFmtId="0" fontId="0" fillId="0" borderId="12" xfId="0" applyBorder="1" applyAlignment="1">
      <alignment vertical="center" wrapText="1"/>
    </xf>
    <xf numFmtId="14" fontId="16" fillId="0" borderId="7" xfId="0" applyNumberFormat="1" applyFont="1" applyBorder="1" applyAlignment="1">
      <alignment horizontal="center" vertical="center" wrapText="1"/>
    </xf>
    <xf numFmtId="0" fontId="0" fillId="0" borderId="15" xfId="0" applyBorder="1" applyAlignment="1">
      <alignment horizontal="center" vertical="center" wrapText="1"/>
    </xf>
    <xf numFmtId="0" fontId="0" fillId="0" borderId="12" xfId="0" applyBorder="1" applyAlignment="1">
      <alignment horizontal="center" vertical="center" wrapText="1"/>
    </xf>
    <xf numFmtId="165" fontId="16" fillId="0" borderId="8" xfId="0" applyNumberFormat="1" applyFont="1" applyBorder="1" applyAlignment="1">
      <alignment wrapText="1"/>
    </xf>
    <xf numFmtId="168" fontId="0" fillId="0" borderId="15" xfId="1" applyNumberFormat="1" applyFont="1" applyFill="1" applyBorder="1" applyAlignment="1">
      <alignment vertical="center" wrapText="1"/>
    </xf>
    <xf numFmtId="168" fontId="0" fillId="0" borderId="12" xfId="1" applyNumberFormat="1" applyFont="1" applyFill="1" applyBorder="1" applyAlignment="1">
      <alignment vertical="center" wrapText="1"/>
    </xf>
    <xf numFmtId="0" fontId="2" fillId="25" borderId="8" xfId="0" applyFont="1" applyFill="1" applyBorder="1" applyAlignment="1">
      <alignment horizontal="center" vertical="center"/>
    </xf>
    <xf numFmtId="0" fontId="0" fillId="0" borderId="15" xfId="0" applyFill="1" applyBorder="1" applyAlignment="1">
      <alignment vertical="center" wrapText="1"/>
    </xf>
    <xf numFmtId="0" fontId="0" fillId="0" borderId="12" xfId="0" applyFill="1" applyBorder="1" applyAlignment="1">
      <alignment vertical="center" wrapText="1"/>
    </xf>
    <xf numFmtId="168" fontId="2" fillId="25" borderId="8" xfId="0" applyNumberFormat="1" applyFont="1" applyFill="1" applyBorder="1" applyAlignment="1">
      <alignment horizontal="center" vertical="center" wrapText="1"/>
    </xf>
    <xf numFmtId="165" fontId="2" fillId="25" borderId="8" xfId="0" applyNumberFormat="1" applyFont="1" applyFill="1" applyBorder="1" applyAlignment="1">
      <alignment horizontal="center" vertical="center" wrapText="1"/>
    </xf>
    <xf numFmtId="0" fontId="16" fillId="25" borderId="8" xfId="0" applyFont="1" applyFill="1" applyBorder="1" applyAlignment="1">
      <alignment horizontal="left" vertical="center" wrapText="1"/>
    </xf>
    <xf numFmtId="49" fontId="2" fillId="25" borderId="8" xfId="0" applyNumberFormat="1" applyFont="1" applyFill="1" applyBorder="1" applyAlignment="1">
      <alignment horizontal="right" vertical="center" wrapText="1"/>
    </xf>
    <xf numFmtId="164" fontId="2" fillId="25" borderId="8" xfId="1" applyFont="1" applyFill="1" applyBorder="1" applyAlignment="1">
      <alignment horizontal="right" vertical="center" wrapText="1"/>
    </xf>
    <xf numFmtId="168" fontId="2" fillId="25" borderId="8" xfId="1" quotePrefix="1" applyNumberFormat="1" applyFont="1" applyFill="1" applyBorder="1" applyAlignment="1">
      <alignment horizontal="left" vertical="center" wrapText="1"/>
    </xf>
    <xf numFmtId="165" fontId="2" fillId="25" borderId="8" xfId="1" applyNumberFormat="1" applyFont="1" applyFill="1" applyBorder="1" applyAlignment="1">
      <alignment horizontal="center"/>
    </xf>
    <xf numFmtId="165" fontId="2" fillId="25" borderId="8" xfId="0" applyNumberFormat="1" applyFont="1" applyFill="1" applyBorder="1" applyAlignment="1">
      <alignment horizontal="left" vertical="center" wrapText="1"/>
    </xf>
    <xf numFmtId="14" fontId="2" fillId="25" borderId="8" xfId="0" quotePrefix="1" applyNumberFormat="1" applyFont="1" applyFill="1" applyBorder="1" applyAlignment="1">
      <alignment horizontal="left" vertical="center" wrapText="1"/>
    </xf>
    <xf numFmtId="0" fontId="16" fillId="25" borderId="8" xfId="0" applyFont="1" applyFill="1" applyBorder="1" applyAlignment="1">
      <alignment vertical="center" wrapText="1"/>
    </xf>
    <xf numFmtId="0" fontId="0" fillId="25" borderId="8" xfId="0" applyFill="1" applyBorder="1" applyAlignment="1">
      <alignment vertical="center" wrapText="1"/>
    </xf>
    <xf numFmtId="164" fontId="16" fillId="25" borderId="8" xfId="1" applyFont="1" applyFill="1" applyBorder="1" applyAlignment="1">
      <alignment vertical="center" wrapText="1"/>
    </xf>
    <xf numFmtId="164" fontId="0" fillId="25" borderId="8" xfId="1" applyFont="1" applyFill="1" applyBorder="1" applyAlignment="1">
      <alignment vertical="center" wrapText="1"/>
    </xf>
    <xf numFmtId="0" fontId="16" fillId="25" borderId="8" xfId="0" applyFont="1" applyFill="1" applyBorder="1" applyAlignment="1">
      <alignment horizontal="center" vertical="center" wrapText="1"/>
    </xf>
    <xf numFmtId="168" fontId="16" fillId="25" borderId="8" xfId="1" applyNumberFormat="1" applyFont="1" applyFill="1" applyBorder="1" applyAlignment="1">
      <alignment vertical="center" wrapText="1"/>
    </xf>
    <xf numFmtId="168" fontId="0" fillId="25" borderId="8" xfId="1" applyNumberFormat="1" applyFont="1" applyFill="1" applyBorder="1" applyAlignment="1">
      <alignment vertical="center" wrapText="1"/>
    </xf>
    <xf numFmtId="14" fontId="16" fillId="25" borderId="8" xfId="1" quotePrefix="1" applyNumberFormat="1" applyFont="1" applyFill="1" applyBorder="1" applyAlignment="1">
      <alignment horizontal="center" vertical="center" wrapText="1"/>
    </xf>
    <xf numFmtId="14" fontId="0" fillId="25" borderId="8" xfId="1" applyNumberFormat="1" applyFont="1" applyFill="1" applyBorder="1" applyAlignment="1">
      <alignment horizontal="center" vertical="center" wrapText="1"/>
    </xf>
    <xf numFmtId="168" fontId="16" fillId="25" borderId="8" xfId="1" quotePrefix="1" applyNumberFormat="1" applyFont="1" applyFill="1" applyBorder="1" applyAlignment="1">
      <alignment horizontal="center" vertical="center" wrapText="1"/>
    </xf>
    <xf numFmtId="168" fontId="0" fillId="25" borderId="8" xfId="1" applyNumberFormat="1" applyFont="1" applyFill="1" applyBorder="1" applyAlignment="1">
      <alignment horizontal="center" vertical="center" wrapText="1"/>
    </xf>
    <xf numFmtId="14" fontId="16" fillId="25" borderId="8" xfId="0" applyNumberFormat="1" applyFont="1" applyFill="1" applyBorder="1" applyAlignment="1">
      <alignment vertical="center" wrapText="1"/>
    </xf>
    <xf numFmtId="0" fontId="2" fillId="0" borderId="8" xfId="0" applyFont="1" applyFill="1" applyBorder="1" applyAlignment="1">
      <alignment horizontal="center" vertical="center" wrapText="1"/>
    </xf>
    <xf numFmtId="0" fontId="2" fillId="2" borderId="8" xfId="0" applyFont="1" applyFill="1" applyBorder="1" applyAlignment="1">
      <alignment horizontal="center" vertical="center"/>
    </xf>
    <xf numFmtId="168" fontId="16" fillId="25" borderId="8" xfId="1" applyNumberFormat="1" applyFont="1" applyFill="1" applyBorder="1" applyAlignment="1">
      <alignment horizontal="center" vertical="center" wrapText="1"/>
    </xf>
    <xf numFmtId="0" fontId="28" fillId="25" borderId="7" xfId="0" applyFont="1" applyFill="1" applyBorder="1" applyAlignment="1">
      <alignment horizontal="center"/>
    </xf>
    <xf numFmtId="0" fontId="28" fillId="25" borderId="15" xfId="0" applyFont="1" applyFill="1" applyBorder="1" applyAlignment="1">
      <alignment horizontal="center"/>
    </xf>
    <xf numFmtId="0" fontId="28" fillId="25" borderId="12" xfId="0" applyFont="1" applyFill="1" applyBorder="1" applyAlignment="1">
      <alignment horizontal="center"/>
    </xf>
    <xf numFmtId="0" fontId="28" fillId="25" borderId="7" xfId="0" applyFont="1" applyFill="1" applyBorder="1" applyAlignment="1">
      <alignment horizontal="center" vertical="center"/>
    </xf>
    <xf numFmtId="0" fontId="28" fillId="25" borderId="15" xfId="0" applyFont="1" applyFill="1" applyBorder="1" applyAlignment="1">
      <alignment horizontal="center" vertical="center"/>
    </xf>
    <xf numFmtId="0" fontId="28" fillId="25" borderId="12" xfId="0" applyFont="1" applyFill="1" applyBorder="1" applyAlignment="1">
      <alignment horizontal="center" vertical="center"/>
    </xf>
    <xf numFmtId="168" fontId="16" fillId="25" borderId="8" xfId="0" applyNumberFormat="1" applyFont="1" applyFill="1" applyBorder="1" applyAlignment="1">
      <alignment vertical="center" wrapText="1"/>
    </xf>
    <xf numFmtId="0" fontId="2" fillId="0" borderId="8" xfId="0" applyFont="1" applyBorder="1" applyAlignment="1">
      <alignment horizontal="center" vertical="center"/>
    </xf>
    <xf numFmtId="0" fontId="28" fillId="0" borderId="8" xfId="0" applyFont="1" applyFill="1" applyBorder="1" applyAlignment="1">
      <alignment horizontal="center" vertical="center" wrapText="1"/>
    </xf>
    <xf numFmtId="0" fontId="28" fillId="0" borderId="8" xfId="0" applyFont="1" applyFill="1" applyBorder="1" applyAlignment="1">
      <alignment horizontal="center" wrapText="1"/>
    </xf>
    <xf numFmtId="164" fontId="27" fillId="0" borderId="8" xfId="1" applyFont="1" applyFill="1" applyBorder="1" applyAlignment="1">
      <alignment horizontal="center" wrapText="1"/>
    </xf>
    <xf numFmtId="0" fontId="2" fillId="12" borderId="8" xfId="0" applyFont="1" applyFill="1" applyBorder="1" applyAlignment="1">
      <alignment horizontal="center" vertical="center" wrapText="1"/>
    </xf>
    <xf numFmtId="14" fontId="2" fillId="18" borderId="7" xfId="0" applyNumberFormat="1" applyFont="1" applyFill="1" applyBorder="1" applyAlignment="1">
      <alignment horizontal="center" vertical="center" wrapText="1"/>
    </xf>
    <xf numFmtId="14" fontId="2" fillId="18" borderId="12" xfId="0" applyNumberFormat="1" applyFont="1" applyFill="1" applyBorder="1" applyAlignment="1">
      <alignment horizontal="center" vertical="center" wrapText="1"/>
    </xf>
    <xf numFmtId="0" fontId="2" fillId="0" borderId="4" xfId="0" applyFont="1" applyFill="1" applyBorder="1" applyAlignment="1">
      <alignment horizontal="right" vertical="center"/>
    </xf>
    <xf numFmtId="0" fontId="2" fillId="0" borderId="7" xfId="0" applyFont="1" applyFill="1" applyBorder="1" applyAlignment="1">
      <alignment horizontal="right" vertical="center" wrapText="1"/>
    </xf>
    <xf numFmtId="0" fontId="2" fillId="0" borderId="15" xfId="0" applyFont="1" applyFill="1" applyBorder="1" applyAlignment="1">
      <alignment horizontal="right" vertical="center" wrapText="1"/>
    </xf>
    <xf numFmtId="0" fontId="2" fillId="0" borderId="12" xfId="0" applyFont="1" applyFill="1" applyBorder="1" applyAlignment="1">
      <alignment horizontal="right" vertical="center" wrapText="1"/>
    </xf>
    <xf numFmtId="0" fontId="0" fillId="0" borderId="15" xfId="0" applyBorder="1" applyAlignment="1">
      <alignment horizontal="right" vertical="center" wrapText="1"/>
    </xf>
    <xf numFmtId="0" fontId="0" fillId="0" borderId="12" xfId="0" applyBorder="1" applyAlignment="1">
      <alignment horizontal="right" vertical="center" wrapText="1"/>
    </xf>
    <xf numFmtId="0" fontId="2" fillId="0" borderId="3" xfId="0" applyFont="1" applyFill="1" applyBorder="1" applyAlignment="1">
      <alignment horizontal="right" vertical="center"/>
    </xf>
    <xf numFmtId="164" fontId="15" fillId="0" borderId="7" xfId="1" applyFont="1" applyFill="1" applyBorder="1" applyAlignment="1">
      <alignment horizontal="left" vertical="center" wrapText="1"/>
    </xf>
    <xf numFmtId="164" fontId="12" fillId="0" borderId="15" xfId="1" applyFont="1" applyFill="1" applyBorder="1" applyAlignment="1">
      <alignment horizontal="left" vertical="center" wrapText="1"/>
    </xf>
    <xf numFmtId="164" fontId="12" fillId="0" borderId="12" xfId="1" applyFont="1" applyFill="1" applyBorder="1" applyAlignment="1">
      <alignment horizontal="left" vertical="center" wrapText="1"/>
    </xf>
    <xf numFmtId="0" fontId="15" fillId="25" borderId="7" xfId="0" applyFont="1" applyFill="1" applyBorder="1" applyAlignment="1">
      <alignment horizontal="center" vertical="center"/>
    </xf>
    <xf numFmtId="0" fontId="15" fillId="25" borderId="15" xfId="0" applyFont="1" applyFill="1" applyBorder="1" applyAlignment="1">
      <alignment horizontal="center" vertical="center"/>
    </xf>
    <xf numFmtId="0" fontId="15" fillId="25" borderId="12" xfId="0" applyFont="1" applyFill="1" applyBorder="1" applyAlignment="1">
      <alignment horizontal="center" vertical="center"/>
    </xf>
    <xf numFmtId="14" fontId="15" fillId="25" borderId="8" xfId="0" applyNumberFormat="1" applyFont="1" applyFill="1" applyBorder="1" applyAlignment="1">
      <alignment horizontal="center" vertical="center" wrapText="1"/>
    </xf>
    <xf numFmtId="0" fontId="15" fillId="25" borderId="8" xfId="0" applyFont="1" applyFill="1" applyBorder="1" applyAlignment="1">
      <alignment horizontal="center" vertical="center" wrapText="1"/>
    </xf>
    <xf numFmtId="0" fontId="15" fillId="25" borderId="8" xfId="0" applyFont="1" applyFill="1" applyBorder="1" applyAlignment="1">
      <alignment horizontal="center"/>
    </xf>
    <xf numFmtId="0" fontId="15" fillId="25" borderId="8" xfId="0" applyFont="1" applyFill="1" applyBorder="1" applyAlignment="1">
      <alignment wrapText="1"/>
    </xf>
    <xf numFmtId="14" fontId="15" fillId="25" borderId="8" xfId="0" applyNumberFormat="1" applyFont="1" applyFill="1" applyBorder="1" applyAlignment="1">
      <alignment horizontal="left" vertical="center" wrapText="1"/>
    </xf>
    <xf numFmtId="0" fontId="12" fillId="25" borderId="8" xfId="0" applyFont="1" applyFill="1" applyBorder="1" applyAlignment="1">
      <alignment horizontal="left" vertical="center" wrapText="1"/>
    </xf>
    <xf numFmtId="0" fontId="2" fillId="14" borderId="8" xfId="0" applyFont="1" applyFill="1" applyBorder="1" applyAlignment="1"/>
    <xf numFmtId="0" fontId="15" fillId="25" borderId="8" xfId="0" applyFont="1" applyFill="1" applyBorder="1" applyAlignment="1">
      <alignment horizontal="center" vertical="center"/>
    </xf>
    <xf numFmtId="0" fontId="15" fillId="0" borderId="8" xfId="0" applyFont="1" applyFill="1" applyBorder="1" applyAlignment="1">
      <alignment horizontal="center"/>
    </xf>
    <xf numFmtId="0" fontId="15" fillId="0" borderId="8" xfId="0" applyFont="1" applyFill="1" applyBorder="1" applyAlignment="1">
      <alignment horizontal="center" vertical="center"/>
    </xf>
    <xf numFmtId="0" fontId="15" fillId="0" borderId="8" xfId="0" applyFont="1" applyFill="1" applyBorder="1" applyAlignment="1">
      <alignment wrapText="1"/>
    </xf>
    <xf numFmtId="0" fontId="15" fillId="0" borderId="8" xfId="0" applyFont="1" applyFill="1" applyBorder="1" applyAlignment="1">
      <alignment horizontal="center" vertical="center" wrapText="1"/>
    </xf>
    <xf numFmtId="0" fontId="28" fillId="14" borderId="7" xfId="0" applyFont="1" applyFill="1" applyBorder="1" applyAlignment="1">
      <alignment horizontal="center"/>
    </xf>
    <xf numFmtId="0" fontId="28" fillId="14" borderId="15" xfId="0" applyFont="1" applyFill="1" applyBorder="1" applyAlignment="1">
      <alignment horizontal="center"/>
    </xf>
    <xf numFmtId="0" fontId="28" fillId="14" borderId="12" xfId="0" applyFont="1" applyFill="1" applyBorder="1" applyAlignment="1">
      <alignment horizontal="center"/>
    </xf>
    <xf numFmtId="165" fontId="2" fillId="0" borderId="7" xfId="1" quotePrefix="1" applyNumberFormat="1" applyFont="1" applyFill="1" applyBorder="1" applyAlignment="1">
      <alignment horizontal="center" vertical="center" wrapText="1"/>
    </xf>
    <xf numFmtId="164" fontId="2" fillId="0" borderId="7" xfId="1" applyFont="1" applyFill="1" applyBorder="1" applyAlignment="1">
      <alignment horizontal="center" vertical="center" wrapText="1"/>
    </xf>
    <xf numFmtId="164" fontId="2" fillId="0" borderId="12" xfId="1" applyFont="1" applyFill="1" applyBorder="1" applyAlignment="1">
      <alignment horizontal="center" vertical="center" wrapText="1"/>
    </xf>
    <xf numFmtId="164" fontId="2" fillId="0" borderId="7" xfId="1" applyFont="1" applyFill="1" applyBorder="1" applyAlignment="1"/>
    <xf numFmtId="164" fontId="2" fillId="0" borderId="12" xfId="1" applyFont="1" applyFill="1" applyBorder="1" applyAlignment="1"/>
    <xf numFmtId="164" fontId="2" fillId="0" borderId="7" xfId="1" applyFont="1" applyFill="1" applyBorder="1" applyAlignment="1">
      <alignment horizontal="left" vertical="center" wrapText="1"/>
    </xf>
    <xf numFmtId="164" fontId="0" fillId="0" borderId="15" xfId="1" applyFont="1" applyFill="1" applyBorder="1" applyAlignment="1">
      <alignment horizontal="left" vertical="center" wrapText="1"/>
    </xf>
    <xf numFmtId="164" fontId="0" fillId="0" borderId="12" xfId="1" applyFont="1" applyFill="1" applyBorder="1" applyAlignment="1">
      <alignment horizontal="left" vertical="center" wrapText="1"/>
    </xf>
    <xf numFmtId="0" fontId="2" fillId="0" borderId="7" xfId="0" quotePrefix="1" applyFont="1" applyFill="1" applyBorder="1" applyAlignment="1"/>
    <xf numFmtId="14" fontId="2" fillId="0" borderId="7" xfId="0" quotePrefix="1" applyNumberFormat="1" applyFont="1" applyFill="1" applyBorder="1" applyAlignment="1">
      <alignment horizontal="center" vertical="center" wrapText="1"/>
    </xf>
    <xf numFmtId="14" fontId="2" fillId="0" borderId="7" xfId="1" quotePrefix="1" applyNumberFormat="1" applyFont="1" applyFill="1" applyBorder="1" applyAlignment="1">
      <alignment horizontal="center" vertical="center" wrapText="1"/>
    </xf>
    <xf numFmtId="14" fontId="2" fillId="0" borderId="12" xfId="1" applyNumberFormat="1" applyFont="1" applyFill="1" applyBorder="1" applyAlignment="1">
      <alignment horizontal="center" vertical="center" wrapText="1"/>
    </xf>
    <xf numFmtId="165" fontId="2" fillId="0" borderId="7" xfId="1" applyNumberFormat="1" applyFont="1" applyFill="1" applyBorder="1" applyAlignment="1">
      <alignment horizontal="center" vertical="center"/>
    </xf>
    <xf numFmtId="165" fontId="2" fillId="0" borderId="12" xfId="1" applyNumberFormat="1" applyFont="1" applyFill="1" applyBorder="1" applyAlignment="1">
      <alignment horizontal="center" vertical="center"/>
    </xf>
    <xf numFmtId="14" fontId="2" fillId="0" borderId="7" xfId="0" applyNumberFormat="1" applyFont="1" applyFill="1" applyBorder="1" applyAlignment="1">
      <alignment horizontal="left" vertical="center" wrapText="1"/>
    </xf>
    <xf numFmtId="14" fontId="0" fillId="25" borderId="15" xfId="0" applyNumberFormat="1" applyFill="1" applyBorder="1" applyAlignment="1">
      <alignment horizontal="center" vertical="center" wrapText="1"/>
    </xf>
    <xf numFmtId="14" fontId="0" fillId="25" borderId="12" xfId="0" applyNumberFormat="1" applyFill="1" applyBorder="1" applyAlignment="1">
      <alignment horizontal="center" vertical="center" wrapText="1"/>
    </xf>
    <xf numFmtId="165" fontId="2" fillId="0" borderId="7" xfId="1" quotePrefix="1" applyNumberFormat="1" applyFont="1" applyFill="1" applyBorder="1" applyAlignment="1">
      <alignment horizontal="center" vertical="center"/>
    </xf>
    <xf numFmtId="14" fontId="2" fillId="0" borderId="7" xfId="1" applyNumberFormat="1" applyFont="1" applyFill="1" applyBorder="1" applyAlignment="1">
      <alignment horizontal="center" vertical="center" wrapText="1"/>
    </xf>
    <xf numFmtId="164" fontId="0" fillId="0" borderId="15" xfId="1" applyFont="1" applyFill="1" applyBorder="1" applyAlignment="1">
      <alignment horizontal="center" vertical="center" wrapText="1"/>
    </xf>
    <xf numFmtId="164" fontId="0" fillId="0" borderId="12" xfId="1" applyFont="1" applyFill="1" applyBorder="1" applyAlignment="1">
      <alignment horizontal="center" vertical="center" wrapText="1"/>
    </xf>
    <xf numFmtId="168" fontId="2" fillId="0" borderId="7" xfId="1" applyNumberFormat="1" applyFont="1" applyFill="1" applyBorder="1" applyAlignment="1">
      <alignment horizontal="left" vertical="center" wrapText="1"/>
    </xf>
    <xf numFmtId="168" fontId="0" fillId="0" borderId="15" xfId="1" applyNumberFormat="1" applyFont="1" applyFill="1" applyBorder="1" applyAlignment="1">
      <alignment horizontal="left" vertical="center" wrapText="1"/>
    </xf>
    <xf numFmtId="168" fontId="0" fillId="0" borderId="12" xfId="1" applyNumberFormat="1" applyFont="1" applyFill="1" applyBorder="1" applyAlignment="1">
      <alignment horizontal="left" vertical="center" wrapText="1"/>
    </xf>
    <xf numFmtId="14" fontId="2" fillId="0" borderId="15" xfId="0" applyNumberFormat="1" applyFont="1" applyFill="1" applyBorder="1" applyAlignment="1">
      <alignment horizontal="center" vertical="center" wrapText="1"/>
    </xf>
    <xf numFmtId="0" fontId="0" fillId="0" borderId="15" xfId="0" applyFill="1" applyBorder="1" applyAlignment="1">
      <alignment horizontal="right" vertical="center" wrapText="1"/>
    </xf>
    <xf numFmtId="0" fontId="0" fillId="0" borderId="12" xfId="0" applyFill="1" applyBorder="1" applyAlignment="1">
      <alignment horizontal="right" vertical="center" wrapText="1"/>
    </xf>
    <xf numFmtId="0" fontId="2" fillId="0" borderId="7" xfId="0" applyFont="1" applyFill="1" applyBorder="1" applyAlignment="1">
      <alignment vertical="center" wrapText="1"/>
    </xf>
    <xf numFmtId="0" fontId="28" fillId="0" borderId="7" xfId="0" applyFont="1" applyFill="1" applyBorder="1" applyAlignment="1">
      <alignment horizontal="center"/>
    </xf>
    <xf numFmtId="0" fontId="28" fillId="0" borderId="15" xfId="0" applyFont="1" applyFill="1" applyBorder="1" applyAlignment="1">
      <alignment horizontal="center"/>
    </xf>
    <xf numFmtId="0" fontId="28" fillId="0" borderId="12" xfId="0" applyFont="1" applyFill="1" applyBorder="1" applyAlignment="1">
      <alignment horizontal="center"/>
    </xf>
    <xf numFmtId="0" fontId="28" fillId="0" borderId="7" xfId="0" applyFont="1" applyFill="1" applyBorder="1" applyAlignment="1">
      <alignment horizontal="center" vertical="center"/>
    </xf>
    <xf numFmtId="0" fontId="28" fillId="0" borderId="15" xfId="0" applyFont="1" applyFill="1" applyBorder="1" applyAlignment="1">
      <alignment horizontal="center" vertical="center"/>
    </xf>
    <xf numFmtId="0" fontId="28" fillId="0" borderId="12" xfId="0" applyFont="1" applyFill="1" applyBorder="1" applyAlignment="1">
      <alignment horizontal="center" vertical="center"/>
    </xf>
    <xf numFmtId="164" fontId="2" fillId="0" borderId="8" xfId="1" applyFont="1" applyFill="1" applyBorder="1" applyAlignment="1">
      <alignment horizontal="right" vertical="center" wrapText="1"/>
    </xf>
    <xf numFmtId="49" fontId="2" fillId="0" borderId="8" xfId="0" applyNumberFormat="1" applyFont="1" applyFill="1" applyBorder="1" applyAlignment="1">
      <alignment horizontal="right" vertical="center" wrapText="1"/>
    </xf>
    <xf numFmtId="164" fontId="2" fillId="0" borderId="8" xfId="1" applyFont="1" applyFill="1" applyBorder="1" applyAlignment="1">
      <alignment horizontal="center" vertical="center" wrapText="1"/>
    </xf>
    <xf numFmtId="164" fontId="16" fillId="0" borderId="8" xfId="1" applyFont="1" applyBorder="1" applyAlignment="1">
      <alignment vertical="center" wrapText="1"/>
    </xf>
    <xf numFmtId="164" fontId="0" fillId="0" borderId="8" xfId="1" applyFont="1" applyBorder="1" applyAlignment="1">
      <alignment vertical="center" wrapText="1"/>
    </xf>
    <xf numFmtId="0" fontId="2" fillId="0" borderId="15" xfId="0" applyFont="1" applyFill="1" applyBorder="1" applyAlignment="1">
      <alignment horizontal="center" vertical="center"/>
    </xf>
    <xf numFmtId="0" fontId="2" fillId="0" borderId="12" xfId="0" applyFont="1" applyFill="1" applyBorder="1" applyAlignment="1">
      <alignment horizontal="center" vertical="center"/>
    </xf>
    <xf numFmtId="0" fontId="2" fillId="18" borderId="7" xfId="0" applyFont="1" applyFill="1" applyBorder="1" applyAlignment="1">
      <alignment horizontal="left" vertical="center" wrapText="1"/>
    </xf>
    <xf numFmtId="0" fontId="2" fillId="18" borderId="15" xfId="0" applyFont="1" applyFill="1" applyBorder="1" applyAlignment="1">
      <alignment horizontal="left" vertical="center" wrapText="1"/>
    </xf>
    <xf numFmtId="0" fontId="2" fillId="18" borderId="12" xfId="0" applyFont="1" applyFill="1" applyBorder="1" applyAlignment="1">
      <alignment horizontal="left" vertical="center" wrapText="1"/>
    </xf>
    <xf numFmtId="0" fontId="2" fillId="18" borderId="7" xfId="0" quotePrefix="1" applyFont="1" applyFill="1" applyBorder="1" applyAlignment="1">
      <alignment horizontal="left" vertical="center" wrapText="1"/>
    </xf>
    <xf numFmtId="0" fontId="2" fillId="18" borderId="7" xfId="0" applyFont="1" applyFill="1" applyBorder="1" applyAlignment="1">
      <alignment vertical="center" wrapText="1"/>
    </xf>
    <xf numFmtId="0" fontId="2" fillId="18" borderId="15" xfId="0" applyFont="1" applyFill="1" applyBorder="1" applyAlignment="1">
      <alignment vertical="center" wrapText="1"/>
    </xf>
    <xf numFmtId="0" fontId="2" fillId="18" borderId="12" xfId="0" applyFont="1" applyFill="1" applyBorder="1" applyAlignment="1">
      <alignment vertical="center" wrapText="1"/>
    </xf>
    <xf numFmtId="165" fontId="2" fillId="18" borderId="7" xfId="0" applyNumberFormat="1" applyFont="1" applyFill="1" applyBorder="1" applyAlignment="1">
      <alignment horizontal="center" vertical="center"/>
    </xf>
    <xf numFmtId="0" fontId="0" fillId="18" borderId="15" xfId="0" applyFill="1" applyBorder="1" applyAlignment="1">
      <alignment horizontal="center" vertical="center"/>
    </xf>
    <xf numFmtId="0" fontId="0" fillId="18" borderId="12" xfId="0" applyFill="1" applyBorder="1" applyAlignment="1">
      <alignment horizontal="center" vertical="center"/>
    </xf>
    <xf numFmtId="14" fontId="2" fillId="18" borderId="15" xfId="0" applyNumberFormat="1" applyFont="1" applyFill="1" applyBorder="1" applyAlignment="1">
      <alignment horizontal="center" vertical="center" wrapText="1"/>
    </xf>
    <xf numFmtId="14" fontId="2" fillId="18" borderId="7" xfId="0" quotePrefix="1" applyNumberFormat="1" applyFont="1" applyFill="1" applyBorder="1" applyAlignment="1">
      <alignment horizontal="center" vertical="center" wrapText="1"/>
    </xf>
    <xf numFmtId="165" fontId="2" fillId="18" borderId="7" xfId="1" applyNumberFormat="1" applyFont="1" applyFill="1" applyBorder="1" applyAlignment="1">
      <alignment horizontal="center" vertical="center" wrapText="1"/>
    </xf>
    <xf numFmtId="165" fontId="2" fillId="18" borderId="15" xfId="1" applyNumberFormat="1" applyFont="1" applyFill="1" applyBorder="1" applyAlignment="1">
      <alignment horizontal="center" vertical="center" wrapText="1"/>
    </xf>
    <xf numFmtId="165" fontId="2" fillId="18" borderId="12" xfId="1" applyNumberFormat="1" applyFont="1" applyFill="1" applyBorder="1" applyAlignment="1">
      <alignment horizontal="center" vertical="center" wrapText="1"/>
    </xf>
    <xf numFmtId="0" fontId="2" fillId="0" borderId="15" xfId="0" applyFont="1" applyFill="1" applyBorder="1" applyAlignment="1">
      <alignment horizontal="center" vertical="center" wrapText="1"/>
    </xf>
    <xf numFmtId="168" fontId="2" fillId="0" borderId="7" xfId="1" applyNumberFormat="1" applyFont="1" applyFill="1" applyBorder="1" applyAlignment="1">
      <alignment horizontal="center" vertical="center" wrapText="1"/>
    </xf>
    <xf numFmtId="168" fontId="2" fillId="0" borderId="15" xfId="1" applyNumberFormat="1" applyFont="1" applyFill="1" applyBorder="1" applyAlignment="1">
      <alignment horizontal="center" vertical="center" wrapText="1"/>
    </xf>
    <xf numFmtId="168" fontId="2" fillId="0" borderId="12" xfId="1" applyNumberFormat="1" applyFont="1" applyFill="1" applyBorder="1" applyAlignment="1">
      <alignment horizontal="center" vertical="center" wrapText="1"/>
    </xf>
    <xf numFmtId="168" fontId="2" fillId="0" borderId="7" xfId="1" applyNumberFormat="1" applyFont="1" applyFill="1" applyBorder="1" applyAlignment="1">
      <alignment horizontal="center" vertical="center"/>
    </xf>
    <xf numFmtId="168" fontId="2" fillId="0" borderId="15" xfId="1" applyNumberFormat="1" applyFont="1" applyFill="1" applyBorder="1" applyAlignment="1">
      <alignment horizontal="center" vertical="center"/>
    </xf>
    <xf numFmtId="168" fontId="2" fillId="0" borderId="12" xfId="1" applyNumberFormat="1" applyFont="1" applyFill="1" applyBorder="1" applyAlignment="1">
      <alignment horizontal="center" vertical="center"/>
    </xf>
    <xf numFmtId="14" fontId="2" fillId="0" borderId="15" xfId="0" applyNumberFormat="1" applyFont="1" applyFill="1" applyBorder="1" applyAlignment="1">
      <alignment horizontal="center" vertical="center"/>
    </xf>
    <xf numFmtId="0" fontId="0" fillId="0" borderId="8" xfId="0" applyBorder="1" applyAlignment="1">
      <alignment horizontal="center" vertical="center" wrapText="1"/>
    </xf>
    <xf numFmtId="165" fontId="2" fillId="0" borderId="7" xfId="0" applyNumberFormat="1" applyFont="1" applyFill="1" applyBorder="1" applyAlignment="1">
      <alignment horizontal="center" vertical="center"/>
    </xf>
    <xf numFmtId="0" fontId="0" fillId="0" borderId="15" xfId="0" applyBorder="1" applyAlignment="1">
      <alignment horizontal="center" vertical="center"/>
    </xf>
    <xf numFmtId="0" fontId="0" fillId="0" borderId="12" xfId="0" applyBorder="1" applyAlignment="1">
      <alignment horizontal="center" vertical="center"/>
    </xf>
    <xf numFmtId="0" fontId="2" fillId="0" borderId="15" xfId="0" applyFont="1" applyFill="1" applyBorder="1" applyAlignment="1">
      <alignment vertical="center" wrapText="1"/>
    </xf>
    <xf numFmtId="0" fontId="2" fillId="0" borderId="12" xfId="0" applyFont="1" applyFill="1" applyBorder="1" applyAlignment="1">
      <alignment vertical="center" wrapText="1"/>
    </xf>
    <xf numFmtId="3" fontId="2" fillId="12" borderId="8" xfId="1" applyNumberFormat="1" applyFont="1" applyFill="1" applyBorder="1" applyAlignment="1">
      <alignment horizontal="center" vertical="center"/>
    </xf>
    <xf numFmtId="3" fontId="0" fillId="0" borderId="8" xfId="0" applyNumberFormat="1" applyBorder="1" applyAlignment="1">
      <alignment horizontal="center" vertical="center"/>
    </xf>
    <xf numFmtId="0" fontId="2" fillId="0" borderId="8" xfId="0" applyFont="1" applyFill="1" applyBorder="1" applyAlignment="1">
      <alignment horizontal="left" vertical="center" wrapText="1"/>
    </xf>
    <xf numFmtId="0" fontId="0" fillId="0" borderId="8" xfId="0" applyBorder="1" applyAlignment="1">
      <alignment horizontal="left" vertical="center" wrapText="1"/>
    </xf>
    <xf numFmtId="14" fontId="2" fillId="0" borderId="8" xfId="0" applyNumberFormat="1" applyFont="1" applyFill="1" applyBorder="1" applyAlignment="1">
      <alignment horizontal="center" vertical="center" wrapText="1"/>
    </xf>
    <xf numFmtId="0" fontId="2" fillId="0" borderId="8" xfId="0" applyFont="1" applyFill="1" applyBorder="1" applyAlignment="1">
      <alignment horizontal="center" vertical="center"/>
    </xf>
    <xf numFmtId="165" fontId="2" fillId="0" borderId="8" xfId="0" applyNumberFormat="1" applyFont="1" applyFill="1" applyBorder="1" applyAlignment="1">
      <alignment horizontal="center" vertical="center" wrapText="1"/>
    </xf>
    <xf numFmtId="168" fontId="2" fillId="0" borderId="8" xfId="1" applyNumberFormat="1" applyFont="1" applyFill="1" applyBorder="1" applyAlignment="1">
      <alignment horizontal="center" vertical="center" wrapText="1"/>
    </xf>
    <xf numFmtId="168" fontId="2" fillId="0" borderId="8" xfId="0" applyNumberFormat="1" applyFont="1" applyFill="1" applyBorder="1" applyAlignment="1">
      <alignment horizontal="center" vertical="center" wrapText="1"/>
    </xf>
    <xf numFmtId="14" fontId="2" fillId="0" borderId="8" xfId="0" applyNumberFormat="1" applyFont="1" applyFill="1" applyBorder="1" applyAlignment="1">
      <alignment horizontal="left" vertical="center" wrapText="1"/>
    </xf>
    <xf numFmtId="165" fontId="2" fillId="0" borderId="8" xfId="0" applyNumberFormat="1" applyFont="1" applyFill="1" applyBorder="1" applyAlignment="1">
      <alignment horizontal="left" vertical="center" wrapText="1"/>
    </xf>
    <xf numFmtId="0" fontId="2" fillId="0" borderId="15" xfId="0" applyFont="1" applyFill="1" applyBorder="1" applyAlignment="1">
      <alignment horizontal="left" vertical="center" wrapText="1"/>
    </xf>
    <xf numFmtId="165" fontId="2" fillId="0" borderId="8" xfId="1" applyNumberFormat="1" applyFont="1" applyFill="1" applyBorder="1" applyAlignment="1">
      <alignment horizontal="center"/>
    </xf>
    <xf numFmtId="14" fontId="16" fillId="0" borderId="8" xfId="0" applyNumberFormat="1" applyFont="1" applyBorder="1" applyAlignment="1">
      <alignment vertical="center" wrapText="1"/>
    </xf>
    <xf numFmtId="14" fontId="2" fillId="0" borderId="8" xfId="0" quotePrefix="1" applyNumberFormat="1" applyFont="1" applyFill="1" applyBorder="1" applyAlignment="1">
      <alignment horizontal="center" vertical="center" wrapText="1"/>
    </xf>
    <xf numFmtId="14" fontId="16" fillId="0" borderId="8" xfId="1" quotePrefix="1" applyNumberFormat="1" applyFont="1" applyBorder="1" applyAlignment="1">
      <alignment horizontal="center" vertical="center" wrapText="1"/>
    </xf>
    <xf numFmtId="14" fontId="0" fillId="0" borderId="8" xfId="1" applyNumberFormat="1" applyFont="1" applyBorder="1" applyAlignment="1">
      <alignment horizontal="center" vertical="center" wrapText="1"/>
    </xf>
    <xf numFmtId="168" fontId="16" fillId="0" borderId="8" xfId="1" quotePrefix="1" applyNumberFormat="1" applyFont="1" applyBorder="1" applyAlignment="1">
      <alignment horizontal="center" vertical="center" wrapText="1"/>
    </xf>
    <xf numFmtId="168" fontId="0" fillId="0" borderId="8" xfId="1" applyNumberFormat="1" applyFont="1" applyBorder="1" applyAlignment="1">
      <alignment horizontal="center" vertical="center" wrapText="1"/>
    </xf>
    <xf numFmtId="14" fontId="2" fillId="0" borderId="8" xfId="0" quotePrefix="1" applyNumberFormat="1" applyFont="1" applyFill="1" applyBorder="1" applyAlignment="1">
      <alignment horizontal="left" vertical="center" wrapText="1"/>
    </xf>
    <xf numFmtId="168" fontId="2" fillId="0" borderId="8" xfId="1" quotePrefix="1" applyNumberFormat="1" applyFont="1" applyFill="1" applyBorder="1" applyAlignment="1">
      <alignment horizontal="left" vertical="center" wrapText="1"/>
    </xf>
    <xf numFmtId="168" fontId="2" fillId="0" borderId="8" xfId="1" applyNumberFormat="1" applyFont="1" applyFill="1" applyBorder="1" applyAlignment="1">
      <alignment horizontal="left" vertical="center" wrapText="1"/>
    </xf>
    <xf numFmtId="0" fontId="16" fillId="0" borderId="8" xfId="0" applyFont="1" applyBorder="1" applyAlignment="1">
      <alignment horizontal="center" vertical="center" wrapText="1"/>
    </xf>
    <xf numFmtId="168" fontId="16" fillId="0" borderId="8" xfId="1" applyNumberFormat="1" applyFont="1" applyBorder="1" applyAlignment="1">
      <alignment vertical="center" wrapText="1"/>
    </xf>
    <xf numFmtId="168" fontId="0" fillId="0" borderId="8" xfId="1" applyNumberFormat="1" applyFont="1" applyBorder="1" applyAlignment="1">
      <alignment vertical="center" wrapText="1"/>
    </xf>
    <xf numFmtId="168" fontId="16" fillId="0" borderId="8" xfId="1" applyNumberFormat="1" applyFont="1" applyBorder="1" applyAlignment="1">
      <alignment horizontal="center" vertical="center" wrapText="1"/>
    </xf>
    <xf numFmtId="168" fontId="16" fillId="0" borderId="8" xfId="0" applyNumberFormat="1" applyFont="1" applyBorder="1" applyAlignment="1">
      <alignment vertical="center" wrapText="1"/>
    </xf>
    <xf numFmtId="165" fontId="2" fillId="12" borderId="8" xfId="1" applyNumberFormat="1" applyFont="1" applyFill="1" applyBorder="1" applyAlignment="1">
      <alignment horizontal="center" vertical="center" wrapText="1"/>
    </xf>
    <xf numFmtId="0" fontId="16" fillId="14" borderId="8" xfId="0" applyFont="1" applyFill="1" applyBorder="1" applyAlignment="1">
      <alignment vertical="center" wrapText="1"/>
    </xf>
    <xf numFmtId="0" fontId="16" fillId="11" borderId="8" xfId="0" applyFont="1" applyFill="1" applyBorder="1" applyAlignment="1">
      <alignment vertical="center" wrapText="1"/>
    </xf>
    <xf numFmtId="14" fontId="14" fillId="14" borderId="8" xfId="0" applyNumberFormat="1" applyFont="1" applyFill="1" applyBorder="1" applyAlignment="1">
      <alignment horizontal="center" vertical="center" wrapText="1"/>
    </xf>
    <xf numFmtId="166" fontId="2" fillId="12" borderId="8" xfId="1" applyNumberFormat="1" applyFont="1" applyFill="1" applyBorder="1" applyAlignment="1">
      <alignment horizontal="center" vertical="center" wrapText="1"/>
    </xf>
    <xf numFmtId="166" fontId="2" fillId="0" borderId="8" xfId="0" applyNumberFormat="1" applyFont="1" applyFill="1" applyBorder="1" applyAlignment="1">
      <alignment vertical="center"/>
    </xf>
    <xf numFmtId="165" fontId="2" fillId="12" borderId="7" xfId="1" applyNumberFormat="1" applyFont="1" applyFill="1" applyBorder="1" applyAlignment="1">
      <alignment horizontal="center" vertical="center" wrapText="1"/>
    </xf>
    <xf numFmtId="165" fontId="2" fillId="12" borderId="15" xfId="1" applyNumberFormat="1" applyFont="1" applyFill="1" applyBorder="1" applyAlignment="1">
      <alignment horizontal="center" vertical="center" wrapText="1"/>
    </xf>
    <xf numFmtId="165" fontId="2" fillId="12" borderId="12" xfId="1" applyNumberFormat="1" applyFont="1" applyFill="1" applyBorder="1" applyAlignment="1">
      <alignment horizontal="center" vertical="center" wrapText="1"/>
    </xf>
    <xf numFmtId="0" fontId="2" fillId="0" borderId="8" xfId="0" applyFont="1" applyFill="1" applyBorder="1" applyAlignment="1">
      <alignment vertical="center" wrapText="1"/>
    </xf>
    <xf numFmtId="0" fontId="2" fillId="0" borderId="8" xfId="0" applyFont="1" applyFill="1" applyBorder="1" applyAlignment="1">
      <alignment vertical="center"/>
    </xf>
    <xf numFmtId="164" fontId="2" fillId="0" borderId="8" xfId="1" applyFont="1" applyFill="1" applyBorder="1" applyAlignment="1">
      <alignment horizontal="center"/>
    </xf>
    <xf numFmtId="164" fontId="2" fillId="0" borderId="8" xfId="1" applyFont="1" applyFill="1" applyBorder="1" applyAlignment="1">
      <alignment wrapText="1"/>
    </xf>
    <xf numFmtId="0" fontId="2" fillId="0" borderId="8" xfId="0" applyFont="1" applyFill="1" applyBorder="1" applyAlignment="1">
      <alignment horizontal="justify" vertical="center" wrapText="1"/>
    </xf>
    <xf numFmtId="0" fontId="0" fillId="0" borderId="8" xfId="0" applyBorder="1" applyAlignment="1">
      <alignment vertical="center"/>
    </xf>
    <xf numFmtId="165" fontId="2" fillId="12" borderId="8" xfId="1" quotePrefix="1" applyNumberFormat="1" applyFont="1" applyFill="1" applyBorder="1" applyAlignment="1">
      <alignment horizontal="center" vertical="center" wrapText="1"/>
    </xf>
    <xf numFmtId="14" fontId="2" fillId="14" borderId="8" xfId="0" applyNumberFormat="1" applyFont="1" applyFill="1" applyBorder="1" applyAlignment="1">
      <alignment horizontal="left" vertical="center" wrapText="1"/>
    </xf>
    <xf numFmtId="0" fontId="2" fillId="14" borderId="8" xfId="0" applyFont="1" applyFill="1" applyBorder="1" applyAlignment="1">
      <alignment horizontal="left" vertical="center" wrapText="1"/>
    </xf>
    <xf numFmtId="14" fontId="2" fillId="0" borderId="8" xfId="0" applyNumberFormat="1" applyFont="1" applyFill="1" applyBorder="1" applyAlignment="1">
      <alignment horizontal="right" vertical="center" wrapText="1"/>
    </xf>
    <xf numFmtId="0" fontId="2" fillId="11" borderId="8" xfId="0" applyFont="1" applyFill="1" applyBorder="1" applyAlignment="1">
      <alignment horizontal="left" vertical="center" wrapText="1"/>
    </xf>
    <xf numFmtId="0" fontId="0" fillId="0" borderId="8" xfId="0" applyBorder="1" applyAlignment="1">
      <alignment horizontal="right" vertical="center" wrapText="1"/>
    </xf>
    <xf numFmtId="2" fontId="2" fillId="14" borderId="8" xfId="0" applyNumberFormat="1" applyFont="1" applyFill="1" applyBorder="1" applyAlignment="1">
      <alignment horizontal="right" vertical="center" wrapText="1"/>
    </xf>
    <xf numFmtId="0" fontId="2" fillId="0" borderId="8" xfId="0" applyFont="1" applyFill="1" applyBorder="1" applyAlignment="1">
      <alignment horizontal="center" wrapText="1"/>
    </xf>
    <xf numFmtId="14" fontId="2" fillId="0" borderId="8" xfId="0" applyNumberFormat="1" applyFont="1" applyFill="1" applyBorder="1" applyAlignment="1">
      <alignment horizontal="center" vertical="center"/>
    </xf>
    <xf numFmtId="14" fontId="13" fillId="14" borderId="8" xfId="0" applyNumberFormat="1" applyFont="1" applyFill="1" applyBorder="1" applyAlignment="1">
      <alignment horizontal="center" vertical="center" wrapText="1"/>
    </xf>
    <xf numFmtId="0" fontId="2" fillId="0" borderId="15" xfId="0" quotePrefix="1" applyFont="1" applyFill="1" applyBorder="1" applyAlignment="1">
      <alignment horizontal="center" vertical="center" wrapText="1"/>
    </xf>
    <xf numFmtId="0" fontId="2" fillId="0" borderId="12" xfId="0" quotePrefix="1" applyFont="1" applyFill="1" applyBorder="1" applyAlignment="1">
      <alignment horizontal="center" vertical="center" wrapText="1"/>
    </xf>
    <xf numFmtId="165" fontId="2" fillId="0" borderId="8" xfId="0" applyNumberFormat="1" applyFont="1" applyFill="1" applyBorder="1" applyAlignment="1">
      <alignment horizontal="center"/>
    </xf>
    <xf numFmtId="0" fontId="2" fillId="0" borderId="8" xfId="0" quotePrefix="1" applyFont="1" applyFill="1" applyBorder="1" applyAlignment="1">
      <alignment horizontal="center" vertical="center" wrapText="1"/>
    </xf>
    <xf numFmtId="0" fontId="0" fillId="0" borderId="12" xfId="0" applyBorder="1" applyAlignment="1">
      <alignment horizontal="left" vertical="center" wrapText="1"/>
    </xf>
    <xf numFmtId="0" fontId="10" fillId="10" borderId="8" xfId="0" applyFont="1" applyFill="1" applyBorder="1" applyAlignment="1">
      <alignment horizontal="center" vertical="center"/>
    </xf>
    <xf numFmtId="0" fontId="2" fillId="0" borderId="8" xfId="0" applyFont="1" applyFill="1" applyBorder="1" applyAlignment="1">
      <alignment horizontal="right" vertical="center" wrapText="1"/>
    </xf>
    <xf numFmtId="0" fontId="0" fillId="0" borderId="8" xfId="0" applyFill="1" applyBorder="1" applyAlignment="1">
      <alignment horizontal="center" vertical="center" wrapText="1"/>
    </xf>
    <xf numFmtId="0" fontId="16" fillId="0" borderId="7" xfId="0" applyFont="1" applyBorder="1" applyAlignment="1">
      <alignment horizontal="center" vertical="center" wrapText="1"/>
    </xf>
    <xf numFmtId="168" fontId="16" fillId="0" borderId="7" xfId="1" applyNumberFormat="1" applyFont="1" applyBorder="1" applyAlignment="1">
      <alignment vertical="center" wrapText="1"/>
    </xf>
    <xf numFmtId="168" fontId="0" fillId="0" borderId="15" xfId="1" applyNumberFormat="1" applyFont="1" applyBorder="1" applyAlignment="1">
      <alignment vertical="center" wrapText="1"/>
    </xf>
    <xf numFmtId="168" fontId="0" fillId="0" borderId="12" xfId="1" applyNumberFormat="1" applyFont="1" applyBorder="1" applyAlignment="1">
      <alignment vertical="center" wrapText="1"/>
    </xf>
    <xf numFmtId="14" fontId="16" fillId="0" borderId="7" xfId="0" applyNumberFormat="1" applyFont="1" applyBorder="1" applyAlignment="1">
      <alignment vertical="center" wrapText="1"/>
    </xf>
    <xf numFmtId="14" fontId="16" fillId="0" borderId="7" xfId="1" applyNumberFormat="1" applyFont="1" applyBorder="1" applyAlignment="1">
      <alignment vertical="center" wrapText="1"/>
    </xf>
    <xf numFmtId="14" fontId="0" fillId="0" borderId="15" xfId="1" applyNumberFormat="1" applyFont="1" applyBorder="1" applyAlignment="1">
      <alignment vertical="center" wrapText="1"/>
    </xf>
    <xf numFmtId="14" fontId="0" fillId="0" borderId="12" xfId="1" applyNumberFormat="1" applyFont="1" applyBorder="1" applyAlignment="1">
      <alignment vertical="center" wrapText="1"/>
    </xf>
    <xf numFmtId="14" fontId="15" fillId="0" borderId="8" xfId="0" applyNumberFormat="1" applyFont="1" applyFill="1" applyBorder="1" applyAlignment="1">
      <alignment horizontal="center" vertical="center" wrapText="1"/>
    </xf>
    <xf numFmtId="0" fontId="2" fillId="11" borderId="8" xfId="0" applyFont="1" applyFill="1" applyBorder="1" applyAlignment="1">
      <alignment horizontal="center" vertical="center" wrapText="1"/>
    </xf>
    <xf numFmtId="49" fontId="2" fillId="0" borderId="8" xfId="0" applyNumberFormat="1" applyFont="1" applyFill="1" applyBorder="1" applyAlignment="1">
      <alignment horizontal="center" vertical="center" wrapText="1"/>
    </xf>
    <xf numFmtId="164" fontId="2" fillId="0" borderId="8" xfId="1" applyFont="1" applyFill="1" applyBorder="1" applyAlignment="1">
      <alignment horizontal="left" vertical="center" wrapText="1"/>
    </xf>
    <xf numFmtId="164" fontId="0" fillId="0" borderId="8" xfId="1" applyFont="1" applyBorder="1" applyAlignment="1">
      <alignment horizontal="left" vertical="center" wrapText="1"/>
    </xf>
    <xf numFmtId="14" fontId="15" fillId="0" borderId="8" xfId="0" applyNumberFormat="1" applyFont="1" applyFill="1" applyBorder="1" applyAlignment="1">
      <alignment horizontal="left" vertical="center" wrapText="1"/>
    </xf>
    <xf numFmtId="0" fontId="12" fillId="0" borderId="8" xfId="0" applyFont="1" applyBorder="1" applyAlignment="1">
      <alignment horizontal="left" vertical="center" wrapText="1"/>
    </xf>
    <xf numFmtId="0" fontId="12" fillId="0" borderId="8" xfId="0" applyFont="1" applyBorder="1" applyAlignment="1">
      <alignment horizontal="center" vertical="center" wrapText="1"/>
    </xf>
    <xf numFmtId="164" fontId="2" fillId="0" borderId="8" xfId="1" applyFont="1" applyFill="1" applyBorder="1" applyAlignment="1">
      <alignment horizontal="center" vertical="center"/>
    </xf>
    <xf numFmtId="0" fontId="15" fillId="14" borderId="8" xfId="0" applyFont="1" applyFill="1" applyBorder="1" applyAlignment="1">
      <alignment horizontal="center" vertical="center"/>
    </xf>
    <xf numFmtId="164" fontId="2" fillId="14" borderId="8" xfId="1" applyFont="1" applyFill="1" applyBorder="1" applyAlignment="1"/>
    <xf numFmtId="165" fontId="2" fillId="25" borderId="7" xfId="0" applyNumberFormat="1" applyFont="1" applyFill="1" applyBorder="1" applyAlignment="1">
      <alignment horizontal="center" vertical="center" wrapText="1"/>
    </xf>
    <xf numFmtId="168" fontId="2" fillId="17" borderId="8" xfId="1" applyNumberFormat="1" applyFont="1" applyFill="1" applyBorder="1" applyAlignment="1">
      <alignment horizontal="center" vertical="center" wrapText="1"/>
    </xf>
    <xf numFmtId="0" fontId="2" fillId="18" borderId="7" xfId="0" applyFont="1" applyFill="1" applyBorder="1" applyAlignment="1">
      <alignment horizontal="center" vertical="center" wrapText="1"/>
    </xf>
    <xf numFmtId="0" fontId="2" fillId="18" borderId="12" xfId="0" applyFont="1" applyFill="1" applyBorder="1" applyAlignment="1">
      <alignment horizontal="center" vertical="center" wrapText="1"/>
    </xf>
    <xf numFmtId="165" fontId="2" fillId="18" borderId="7" xfId="0" applyNumberFormat="1" applyFont="1" applyFill="1" applyBorder="1" applyAlignment="1">
      <alignment vertical="center"/>
    </xf>
    <xf numFmtId="165" fontId="2" fillId="18" borderId="12" xfId="0" applyNumberFormat="1" applyFont="1" applyFill="1" applyBorder="1" applyAlignment="1">
      <alignment vertical="center"/>
    </xf>
    <xf numFmtId="0" fontId="0" fillId="18" borderId="12" xfId="0" applyFill="1" applyBorder="1" applyAlignment="1">
      <alignment horizontal="left" vertical="center" wrapText="1"/>
    </xf>
    <xf numFmtId="0" fontId="0" fillId="18" borderId="12" xfId="0" applyFill="1" applyBorder="1" applyAlignment="1">
      <alignment horizontal="center" vertical="center" wrapText="1"/>
    </xf>
    <xf numFmtId="0" fontId="2" fillId="18" borderId="7" xfId="0" applyFont="1" applyFill="1" applyBorder="1" applyAlignment="1">
      <alignment horizontal="center" vertical="center"/>
    </xf>
    <xf numFmtId="14" fontId="2" fillId="18" borderId="7" xfId="0" applyNumberFormat="1" applyFont="1" applyFill="1" applyBorder="1" applyAlignment="1">
      <alignment horizontal="center" vertical="center"/>
    </xf>
    <xf numFmtId="14" fontId="2" fillId="18" borderId="12" xfId="0" applyNumberFormat="1" applyFont="1" applyFill="1" applyBorder="1" applyAlignment="1">
      <alignment horizontal="center" vertical="center"/>
    </xf>
    <xf numFmtId="0" fontId="0" fillId="18" borderId="15" xfId="0" applyFill="1" applyBorder="1" applyAlignment="1">
      <alignment horizontal="center" vertical="center" wrapText="1"/>
    </xf>
    <xf numFmtId="0" fontId="0" fillId="18" borderId="15" xfId="0" applyFill="1" applyBorder="1" applyAlignment="1">
      <alignment horizontal="left" vertical="center" wrapText="1"/>
    </xf>
    <xf numFmtId="2" fontId="2" fillId="18" borderId="7" xfId="0" applyNumberFormat="1" applyFont="1" applyFill="1" applyBorder="1" applyAlignment="1">
      <alignment horizontal="center" vertical="center" wrapText="1"/>
    </xf>
    <xf numFmtId="2" fontId="0" fillId="18" borderId="15" xfId="0" applyNumberFormat="1" applyFill="1" applyBorder="1" applyAlignment="1">
      <alignment horizontal="center" vertical="center" wrapText="1"/>
    </xf>
    <xf numFmtId="2" fontId="0" fillId="18" borderId="12" xfId="0" applyNumberFormat="1" applyFill="1" applyBorder="1" applyAlignment="1">
      <alignment horizontal="center" vertical="center" wrapText="1"/>
    </xf>
    <xf numFmtId="164" fontId="2" fillId="18" borderId="7" xfId="1" applyFont="1" applyFill="1" applyBorder="1" applyAlignment="1">
      <alignment horizontal="center" vertical="center" wrapText="1"/>
    </xf>
    <xf numFmtId="164" fontId="0" fillId="18" borderId="15" xfId="1" applyFont="1" applyFill="1" applyBorder="1" applyAlignment="1">
      <alignment horizontal="center" vertical="center" wrapText="1"/>
    </xf>
    <xf numFmtId="164" fontId="0" fillId="18" borderId="12" xfId="1" applyFont="1" applyFill="1" applyBorder="1" applyAlignment="1">
      <alignment horizontal="center" vertical="center" wrapText="1"/>
    </xf>
    <xf numFmtId="168" fontId="2" fillId="18" borderId="7" xfId="1" applyNumberFormat="1" applyFont="1" applyFill="1" applyBorder="1" applyAlignment="1">
      <alignment horizontal="center" vertical="center" wrapText="1"/>
    </xf>
    <xf numFmtId="168" fontId="0" fillId="18" borderId="15" xfId="1" applyNumberFormat="1" applyFont="1" applyFill="1" applyBorder="1" applyAlignment="1">
      <alignment horizontal="center" vertical="center" wrapText="1"/>
    </xf>
    <xf numFmtId="168" fontId="0" fillId="18" borderId="12" xfId="1" applyNumberFormat="1" applyFont="1" applyFill="1" applyBorder="1" applyAlignment="1">
      <alignment horizontal="center" vertical="center" wrapText="1"/>
    </xf>
    <xf numFmtId="2" fontId="2" fillId="18" borderId="15" xfId="0" applyNumberFormat="1" applyFont="1" applyFill="1" applyBorder="1" applyAlignment="1">
      <alignment horizontal="center" vertical="center" wrapText="1"/>
    </xf>
    <xf numFmtId="2" fontId="2" fillId="18" borderId="12" xfId="0" applyNumberFormat="1" applyFont="1" applyFill="1" applyBorder="1" applyAlignment="1">
      <alignment horizontal="center" vertical="center" wrapText="1"/>
    </xf>
    <xf numFmtId="164" fontId="2" fillId="17" borderId="8" xfId="1" applyFont="1" applyFill="1" applyBorder="1" applyAlignment="1">
      <alignment horizontal="center" vertical="center" wrapText="1"/>
    </xf>
    <xf numFmtId="14" fontId="42" fillId="0" borderId="7" xfId="0" applyNumberFormat="1" applyFont="1" applyFill="1" applyBorder="1" applyAlignment="1">
      <alignment horizontal="center" vertical="center" wrapText="1"/>
    </xf>
    <xf numFmtId="14" fontId="42" fillId="0" borderId="15" xfId="0" applyNumberFormat="1" applyFont="1" applyFill="1" applyBorder="1" applyAlignment="1">
      <alignment horizontal="center" vertical="center" wrapText="1"/>
    </xf>
    <xf numFmtId="14" fontId="42" fillId="0" borderId="12" xfId="0" applyNumberFormat="1" applyFont="1" applyFill="1" applyBorder="1" applyAlignment="1">
      <alignment horizontal="center" vertical="center" wrapText="1"/>
    </xf>
    <xf numFmtId="165" fontId="42" fillId="0" borderId="7" xfId="1" applyNumberFormat="1" applyFont="1" applyFill="1" applyBorder="1" applyAlignment="1">
      <alignment horizontal="center" vertical="center" wrapText="1"/>
    </xf>
    <xf numFmtId="165" fontId="42" fillId="0" borderId="12" xfId="1" applyNumberFormat="1" applyFont="1" applyFill="1" applyBorder="1" applyAlignment="1">
      <alignment horizontal="center" vertical="center" wrapText="1"/>
    </xf>
    <xf numFmtId="14" fontId="42" fillId="25" borderId="7" xfId="0" applyNumberFormat="1" applyFont="1" applyFill="1" applyBorder="1" applyAlignment="1">
      <alignment horizontal="center" vertical="center" wrapText="1"/>
    </xf>
    <xf numFmtId="14" fontId="42" fillId="25" borderId="15" xfId="0" applyNumberFormat="1" applyFont="1" applyFill="1" applyBorder="1" applyAlignment="1">
      <alignment horizontal="center" vertical="center" wrapText="1"/>
    </xf>
    <xf numFmtId="14" fontId="42" fillId="25" borderId="12" xfId="0" applyNumberFormat="1" applyFont="1" applyFill="1" applyBorder="1" applyAlignment="1">
      <alignment horizontal="center" vertical="center" wrapText="1"/>
    </xf>
    <xf numFmtId="14" fontId="42" fillId="25" borderId="8" xfId="0" applyNumberFormat="1" applyFont="1" applyFill="1" applyBorder="1" applyAlignment="1">
      <alignment horizontal="center" vertical="center" wrapText="1"/>
    </xf>
    <xf numFmtId="0" fontId="42" fillId="0" borderId="7" xfId="0" applyFont="1" applyFill="1" applyBorder="1" applyAlignment="1">
      <alignment horizontal="center" vertical="center" wrapText="1"/>
    </xf>
    <xf numFmtId="0" fontId="42" fillId="0" borderId="15" xfId="0" applyFont="1" applyFill="1" applyBorder="1" applyAlignment="1">
      <alignment horizontal="center" vertical="center" wrapText="1"/>
    </xf>
    <xf numFmtId="0" fontId="42" fillId="0" borderId="12" xfId="0" applyFont="1" applyFill="1" applyBorder="1" applyAlignment="1">
      <alignment horizontal="center" vertical="center" wrapText="1"/>
    </xf>
    <xf numFmtId="14" fontId="42" fillId="0" borderId="8" xfId="0" applyNumberFormat="1" applyFont="1" applyFill="1" applyBorder="1" applyAlignment="1">
      <alignment horizontal="center" vertical="center" wrapText="1"/>
    </xf>
    <xf numFmtId="0" fontId="42" fillId="0" borderId="8" xfId="0" applyFont="1" applyFill="1" applyBorder="1" applyAlignment="1">
      <alignment horizontal="center" vertical="center" wrapText="1"/>
    </xf>
    <xf numFmtId="14" fontId="42" fillId="25" borderId="7" xfId="0" applyNumberFormat="1" applyFont="1" applyFill="1" applyBorder="1" applyAlignment="1">
      <alignment horizontal="right" vertical="center" wrapText="1"/>
    </xf>
    <xf numFmtId="14" fontId="42" fillId="25" borderId="15" xfId="0" applyNumberFormat="1" applyFont="1" applyFill="1" applyBorder="1" applyAlignment="1">
      <alignment horizontal="right" vertical="center" wrapText="1"/>
    </xf>
    <xf numFmtId="14" fontId="42" fillId="25" borderId="12" xfId="0" applyNumberFormat="1" applyFont="1" applyFill="1" applyBorder="1" applyAlignment="1">
      <alignment horizontal="right" vertical="center" wrapText="1"/>
    </xf>
    <xf numFmtId="0" fontId="52" fillId="0" borderId="8" xfId="0" applyFont="1" applyFill="1" applyBorder="1" applyAlignment="1">
      <alignment horizontal="center" vertical="center" wrapText="1"/>
    </xf>
    <xf numFmtId="0" fontId="34" fillId="0" borderId="8" xfId="0" applyFont="1" applyFill="1" applyBorder="1" applyAlignment="1">
      <alignment horizontal="left" vertical="center" wrapText="1"/>
    </xf>
    <xf numFmtId="0" fontId="34" fillId="0" borderId="7" xfId="0" applyFont="1" applyFill="1" applyBorder="1" applyAlignment="1">
      <alignment horizontal="center" vertical="center" wrapText="1"/>
    </xf>
    <xf numFmtId="0" fontId="34" fillId="0" borderId="12" xfId="0" applyFont="1" applyFill="1" applyBorder="1" applyAlignment="1">
      <alignment horizontal="center" vertical="center" wrapText="1"/>
    </xf>
    <xf numFmtId="0" fontId="53" fillId="25" borderId="8" xfId="0" applyFont="1" applyFill="1" applyBorder="1" applyAlignment="1">
      <alignment horizontal="center" vertical="center" wrapText="1"/>
    </xf>
    <xf numFmtId="165" fontId="34" fillId="25" borderId="8" xfId="1" applyNumberFormat="1" applyFont="1" applyFill="1" applyBorder="1" applyAlignment="1">
      <alignment horizontal="center" vertical="center" wrapText="1"/>
    </xf>
    <xf numFmtId="0" fontId="51" fillId="25" borderId="8" xfId="0" applyFont="1" applyFill="1" applyBorder="1" applyAlignment="1">
      <alignment horizontal="center" vertical="center" wrapText="1"/>
    </xf>
    <xf numFmtId="0" fontId="34" fillId="25" borderId="8" xfId="0" applyFont="1" applyFill="1" applyBorder="1" applyAlignment="1">
      <alignment horizontal="left" vertical="center" wrapText="1"/>
    </xf>
    <xf numFmtId="0" fontId="51" fillId="25" borderId="8" xfId="0" applyFont="1" applyFill="1" applyBorder="1" applyAlignment="1">
      <alignment horizontal="left" vertical="center" wrapText="1"/>
    </xf>
    <xf numFmtId="165" fontId="34" fillId="25" borderId="7" xfId="1" applyNumberFormat="1" applyFont="1" applyFill="1" applyBorder="1" applyAlignment="1">
      <alignment horizontal="center" vertical="center" wrapText="1"/>
    </xf>
    <xf numFmtId="165" fontId="34" fillId="25" borderId="15" xfId="1" applyNumberFormat="1" applyFont="1" applyFill="1" applyBorder="1" applyAlignment="1">
      <alignment horizontal="center" vertical="center" wrapText="1"/>
    </xf>
    <xf numFmtId="165" fontId="34" fillId="25" borderId="12" xfId="1" applyNumberFormat="1" applyFont="1" applyFill="1" applyBorder="1" applyAlignment="1">
      <alignment horizontal="center" vertical="center" wrapText="1"/>
    </xf>
    <xf numFmtId="14" fontId="34" fillId="25" borderId="8" xfId="0" applyNumberFormat="1" applyFont="1" applyFill="1" applyBorder="1" applyAlignment="1">
      <alignment horizontal="center" vertical="center" wrapText="1"/>
    </xf>
    <xf numFmtId="0" fontId="34" fillId="0" borderId="8" xfId="0" applyFont="1" applyFill="1" applyBorder="1" applyAlignment="1">
      <alignment horizontal="center" wrapText="1"/>
    </xf>
    <xf numFmtId="0" fontId="34" fillId="0" borderId="8" xfId="0" applyFont="1" applyFill="1" applyBorder="1" applyAlignment="1">
      <alignment horizontal="center" vertical="center" wrapText="1"/>
    </xf>
    <xf numFmtId="166" fontId="34" fillId="25" borderId="8" xfId="1" applyNumberFormat="1" applyFont="1" applyFill="1" applyBorder="1" applyAlignment="1">
      <alignment horizontal="center" vertical="center" wrapText="1"/>
    </xf>
    <xf numFmtId="0" fontId="42" fillId="25" borderId="8" xfId="0" applyFont="1" applyFill="1" applyBorder="1" applyAlignment="1">
      <alignment horizontal="center" vertical="center" wrapText="1"/>
    </xf>
    <xf numFmtId="0" fontId="34" fillId="25" borderId="8" xfId="0" applyFont="1" applyFill="1" applyBorder="1" applyAlignment="1">
      <alignment horizontal="center" vertical="center" wrapText="1"/>
    </xf>
    <xf numFmtId="168" fontId="34" fillId="25" borderId="8" xfId="1" applyNumberFormat="1" applyFont="1" applyFill="1" applyBorder="1" applyAlignment="1">
      <alignment horizontal="center" vertical="center" wrapText="1"/>
    </xf>
    <xf numFmtId="168" fontId="51" fillId="25" borderId="8" xfId="1" applyNumberFormat="1" applyFont="1" applyFill="1" applyBorder="1" applyAlignment="1">
      <alignment horizontal="center" vertical="center" wrapText="1"/>
    </xf>
    <xf numFmtId="0" fontId="42" fillId="0" borderId="7" xfId="0" applyFont="1" applyFill="1" applyBorder="1" applyAlignment="1">
      <alignment vertical="center" wrapText="1"/>
    </xf>
    <xf numFmtId="0" fontId="42" fillId="0" borderId="15" xfId="0" applyFont="1" applyFill="1" applyBorder="1" applyAlignment="1">
      <alignment vertical="center" wrapText="1"/>
    </xf>
    <xf numFmtId="0" fontId="42" fillId="0" borderId="12" xfId="0" applyFont="1" applyFill="1" applyBorder="1" applyAlignment="1">
      <alignment vertical="center" wrapText="1"/>
    </xf>
    <xf numFmtId="0" fontId="51" fillId="0" borderId="8" xfId="0" applyFont="1" applyFill="1" applyBorder="1" applyAlignment="1">
      <alignment horizontal="left" vertical="center" wrapText="1"/>
    </xf>
    <xf numFmtId="168" fontId="34" fillId="0" borderId="8" xfId="1" applyNumberFormat="1" applyFont="1" applyFill="1" applyBorder="1" applyAlignment="1">
      <alignment vertical="center" wrapText="1"/>
    </xf>
    <xf numFmtId="168" fontId="51" fillId="0" borderId="8" xfId="1" applyNumberFormat="1" applyFont="1" applyFill="1" applyBorder="1" applyAlignment="1">
      <alignment vertical="center" wrapText="1"/>
    </xf>
    <xf numFmtId="0" fontId="42" fillId="0" borderId="8" xfId="0" applyFont="1" applyFill="1" applyBorder="1" applyAlignment="1">
      <alignment vertical="center" wrapText="1"/>
    </xf>
    <xf numFmtId="0" fontId="53" fillId="0" borderId="8" xfId="0" applyFont="1" applyFill="1" applyBorder="1" applyAlignment="1">
      <alignment vertical="center" wrapText="1"/>
    </xf>
    <xf numFmtId="168" fontId="34" fillId="0" borderId="8" xfId="1" applyNumberFormat="1" applyFont="1" applyFill="1" applyBorder="1" applyAlignment="1">
      <alignment horizontal="center" vertical="center" wrapText="1"/>
    </xf>
    <xf numFmtId="14" fontId="42" fillId="0" borderId="7" xfId="0" applyNumberFormat="1" applyFont="1" applyFill="1" applyBorder="1" applyAlignment="1">
      <alignment horizontal="left" vertical="center" wrapText="1"/>
    </xf>
    <xf numFmtId="14" fontId="42" fillId="0" borderId="15" xfId="0" applyNumberFormat="1" applyFont="1" applyFill="1" applyBorder="1" applyAlignment="1">
      <alignment horizontal="left" vertical="center" wrapText="1"/>
    </xf>
    <xf numFmtId="14" fontId="42" fillId="0" borderId="12" xfId="0" applyNumberFormat="1" applyFont="1" applyFill="1" applyBorder="1" applyAlignment="1">
      <alignment horizontal="left" vertical="center" wrapText="1"/>
    </xf>
    <xf numFmtId="165" fontId="34" fillId="0" borderId="8" xfId="0" applyNumberFormat="1" applyFont="1" applyFill="1" applyBorder="1" applyAlignment="1">
      <alignment horizontal="left" vertical="center" wrapText="1"/>
    </xf>
    <xf numFmtId="14" fontId="42" fillId="0" borderId="8" xfId="0" applyNumberFormat="1" applyFont="1" applyFill="1" applyBorder="1" applyAlignment="1">
      <alignment horizontal="left" vertical="center" wrapText="1"/>
    </xf>
    <xf numFmtId="0" fontId="42" fillId="0" borderId="8" xfId="0" applyFont="1" applyFill="1" applyBorder="1" applyAlignment="1">
      <alignment horizontal="left" vertical="center" wrapText="1"/>
    </xf>
    <xf numFmtId="3" fontId="34" fillId="0" borderId="8" xfId="1" applyNumberFormat="1" applyFont="1" applyFill="1" applyBorder="1" applyAlignment="1">
      <alignment horizontal="center" vertical="center" wrapText="1"/>
    </xf>
    <xf numFmtId="3" fontId="51" fillId="0" borderId="8" xfId="0" applyNumberFormat="1" applyFont="1" applyFill="1" applyBorder="1" applyAlignment="1">
      <alignment horizontal="center" vertical="center" wrapText="1"/>
    </xf>
    <xf numFmtId="14" fontId="34" fillId="0" borderId="7" xfId="0" applyNumberFormat="1" applyFont="1" applyFill="1" applyBorder="1" applyAlignment="1">
      <alignment horizontal="center" vertical="center" wrapText="1"/>
    </xf>
    <xf numFmtId="14" fontId="34" fillId="0" borderId="15" xfId="0" applyNumberFormat="1" applyFont="1" applyFill="1" applyBorder="1" applyAlignment="1">
      <alignment horizontal="center" vertical="center" wrapText="1"/>
    </xf>
    <xf numFmtId="14" fontId="34" fillId="0" borderId="12" xfId="0" applyNumberFormat="1" applyFont="1" applyFill="1" applyBorder="1" applyAlignment="1">
      <alignment horizontal="center" vertical="center" wrapText="1"/>
    </xf>
    <xf numFmtId="0" fontId="34" fillId="0" borderId="15" xfId="0" applyFont="1" applyFill="1" applyBorder="1" applyAlignment="1">
      <alignment horizontal="center" vertical="center" wrapText="1"/>
    </xf>
    <xf numFmtId="168" fontId="34" fillId="0" borderId="7" xfId="1" applyNumberFormat="1" applyFont="1" applyFill="1" applyBorder="1" applyAlignment="1">
      <alignment horizontal="center" vertical="center" wrapText="1"/>
    </xf>
    <xf numFmtId="168" fontId="34" fillId="0" borderId="15" xfId="1" applyNumberFormat="1" applyFont="1" applyFill="1" applyBorder="1" applyAlignment="1">
      <alignment horizontal="center" vertical="center" wrapText="1"/>
    </xf>
    <xf numFmtId="168" fontId="34" fillId="0" borderId="12" xfId="1" applyNumberFormat="1" applyFont="1" applyFill="1" applyBorder="1" applyAlignment="1">
      <alignment horizontal="center" vertical="center" wrapText="1"/>
    </xf>
    <xf numFmtId="0" fontId="34" fillId="0" borderId="7" xfId="0" applyFont="1" applyFill="1" applyBorder="1" applyAlignment="1">
      <alignment horizontal="left" vertical="center" wrapText="1"/>
    </xf>
    <xf numFmtId="0" fontId="34" fillId="0" borderId="15" xfId="0" applyFont="1" applyFill="1" applyBorder="1" applyAlignment="1">
      <alignment horizontal="left" vertical="center" wrapText="1"/>
    </xf>
    <xf numFmtId="0" fontId="34" fillId="0" borderId="12" xfId="0" applyFont="1" applyFill="1" applyBorder="1" applyAlignment="1">
      <alignment horizontal="left" vertical="center" wrapText="1"/>
    </xf>
    <xf numFmtId="165" fontId="34" fillId="0" borderId="8" xfId="0" applyNumberFormat="1" applyFont="1" applyFill="1" applyBorder="1" applyAlignment="1">
      <alignment vertical="center" wrapText="1"/>
    </xf>
    <xf numFmtId="0" fontId="51" fillId="0" borderId="8" xfId="0" applyFont="1" applyFill="1" applyBorder="1" applyAlignment="1">
      <alignment vertical="center" wrapText="1"/>
    </xf>
    <xf numFmtId="0" fontId="51" fillId="0" borderId="15" xfId="0" applyFont="1" applyFill="1" applyBorder="1" applyAlignment="1">
      <alignment horizontal="left" vertical="center" wrapText="1"/>
    </xf>
    <xf numFmtId="0" fontId="51" fillId="0" borderId="12" xfId="0" applyFont="1" applyFill="1" applyBorder="1" applyAlignment="1">
      <alignment horizontal="left" vertical="center" wrapText="1"/>
    </xf>
    <xf numFmtId="165" fontId="34" fillId="0" borderId="8" xfId="0" applyNumberFormat="1" applyFont="1" applyFill="1" applyBorder="1" applyAlignment="1">
      <alignment horizontal="center" vertical="center" wrapText="1"/>
    </xf>
    <xf numFmtId="0" fontId="34" fillId="0" borderId="7" xfId="0" quotePrefix="1" applyFont="1" applyFill="1" applyBorder="1" applyAlignment="1">
      <alignment horizontal="left" vertical="center" wrapText="1"/>
    </xf>
    <xf numFmtId="165" fontId="34" fillId="0" borderId="7" xfId="1" applyNumberFormat="1" applyFont="1" applyFill="1" applyBorder="1" applyAlignment="1">
      <alignment horizontal="center" vertical="center" wrapText="1"/>
    </xf>
    <xf numFmtId="165" fontId="34" fillId="0" borderId="15" xfId="1" applyNumberFormat="1" applyFont="1" applyFill="1" applyBorder="1" applyAlignment="1">
      <alignment horizontal="center" vertical="center" wrapText="1"/>
    </xf>
    <xf numFmtId="165" fontId="34" fillId="0" borderId="12" xfId="1" applyNumberFormat="1" applyFont="1" applyFill="1" applyBorder="1" applyAlignment="1">
      <alignment horizontal="center" vertical="center" wrapText="1"/>
    </xf>
    <xf numFmtId="168" fontId="42" fillId="0" borderId="7" xfId="0" applyNumberFormat="1" applyFont="1" applyFill="1" applyBorder="1" applyAlignment="1">
      <alignment horizontal="center" vertical="center" wrapText="1"/>
    </xf>
    <xf numFmtId="168" fontId="42" fillId="0" borderId="15" xfId="0" applyNumberFormat="1" applyFont="1" applyFill="1" applyBorder="1" applyAlignment="1">
      <alignment horizontal="center" vertical="center" wrapText="1"/>
    </xf>
    <xf numFmtId="168" fontId="42" fillId="0" borderId="12" xfId="0" applyNumberFormat="1" applyFont="1" applyFill="1" applyBorder="1" applyAlignment="1">
      <alignment horizontal="center" vertical="center" wrapText="1"/>
    </xf>
    <xf numFmtId="0" fontId="42" fillId="0" borderId="7" xfId="0" applyFont="1" applyFill="1" applyBorder="1" applyAlignment="1">
      <alignment horizontal="left" vertical="center" wrapText="1"/>
    </xf>
    <xf numFmtId="0" fontId="53" fillId="0" borderId="15" xfId="0" applyFont="1" applyFill="1" applyBorder="1" applyAlignment="1">
      <alignment horizontal="left" vertical="center" wrapText="1"/>
    </xf>
    <xf numFmtId="0" fontId="53" fillId="0" borderId="12" xfId="0" applyFont="1" applyFill="1" applyBorder="1" applyAlignment="1">
      <alignment horizontal="left" vertical="center" wrapText="1"/>
    </xf>
    <xf numFmtId="0" fontId="51" fillId="0" borderId="15" xfId="0" applyFont="1" applyFill="1" applyBorder="1" applyAlignment="1">
      <alignment horizontal="center" vertical="center" wrapText="1"/>
    </xf>
    <xf numFmtId="0" fontId="51" fillId="0" borderId="12" xfId="0" applyFont="1" applyFill="1" applyBorder="1" applyAlignment="1">
      <alignment horizontal="center" vertical="center" wrapText="1"/>
    </xf>
    <xf numFmtId="168" fontId="34" fillId="0" borderId="7" xfId="1" applyNumberFormat="1" applyFont="1" applyFill="1" applyBorder="1" applyAlignment="1">
      <alignment horizontal="left" vertical="center" wrapText="1"/>
    </xf>
    <xf numFmtId="168" fontId="51" fillId="0" borderId="15" xfId="1" applyNumberFormat="1" applyFont="1" applyFill="1" applyBorder="1" applyAlignment="1">
      <alignment horizontal="left" vertical="center" wrapText="1"/>
    </xf>
    <xf numFmtId="168" fontId="51" fillId="0" borderId="12" xfId="1" applyNumberFormat="1" applyFont="1" applyFill="1" applyBorder="1" applyAlignment="1">
      <alignment horizontal="left" vertical="center" wrapText="1"/>
    </xf>
    <xf numFmtId="168" fontId="51" fillId="0" borderId="15" xfId="1" applyNumberFormat="1" applyFont="1" applyFill="1" applyBorder="1" applyAlignment="1">
      <alignment horizontal="center" vertical="center" wrapText="1"/>
    </xf>
    <xf numFmtId="168" fontId="51" fillId="0" borderId="12" xfId="1" applyNumberFormat="1" applyFont="1" applyFill="1" applyBorder="1" applyAlignment="1">
      <alignment horizontal="center" vertical="center" wrapText="1"/>
    </xf>
    <xf numFmtId="0" fontId="53" fillId="0" borderId="15" xfId="0" applyFont="1" applyFill="1" applyBorder="1" applyAlignment="1">
      <alignment horizontal="center" vertical="center" wrapText="1"/>
    </xf>
    <xf numFmtId="0" fontId="53" fillId="0" borderId="12" xfId="0" applyFont="1" applyFill="1" applyBorder="1" applyAlignment="1">
      <alignment horizontal="center" vertical="center" wrapText="1"/>
    </xf>
    <xf numFmtId="0" fontId="51" fillId="0" borderId="15" xfId="0" applyFont="1" applyFill="1" applyBorder="1" applyAlignment="1">
      <alignment wrapText="1"/>
    </xf>
    <xf numFmtId="0" fontId="51" fillId="0" borderId="12" xfId="0" applyFont="1" applyFill="1" applyBorder="1" applyAlignment="1">
      <alignment wrapText="1"/>
    </xf>
    <xf numFmtId="14" fontId="34" fillId="0" borderId="7" xfId="1" applyNumberFormat="1" applyFont="1" applyFill="1" applyBorder="1" applyAlignment="1">
      <alignment horizontal="center" vertical="center" wrapText="1"/>
    </xf>
    <xf numFmtId="0" fontId="0" fillId="0" borderId="15" xfId="0" applyBorder="1" applyAlignment="1">
      <alignment horizontal="left" vertical="center" wrapText="1"/>
    </xf>
    <xf numFmtId="0" fontId="8" fillId="0" borderId="15" xfId="0" applyFont="1" applyBorder="1" applyAlignment="1">
      <alignment horizontal="left" vertical="center" wrapText="1"/>
    </xf>
    <xf numFmtId="0" fontId="8" fillId="0" borderId="12" xfId="0" applyFont="1" applyBorder="1" applyAlignment="1">
      <alignment horizontal="left" vertical="center" wrapText="1"/>
    </xf>
    <xf numFmtId="0" fontId="7" fillId="0" borderId="7" xfId="0" applyFont="1" applyFill="1" applyBorder="1" applyAlignment="1">
      <alignment horizontal="justify" vertical="center" wrapText="1"/>
    </xf>
    <xf numFmtId="0" fontId="8" fillId="0" borderId="15" xfId="0" applyFont="1" applyBorder="1" applyAlignment="1">
      <alignment vertical="center"/>
    </xf>
    <xf numFmtId="0" fontId="8" fillId="0" borderId="12" xfId="0" applyFont="1" applyBorder="1" applyAlignment="1">
      <alignment vertical="center"/>
    </xf>
    <xf numFmtId="0" fontId="7" fillId="0" borderId="15" xfId="0" applyFont="1" applyFill="1" applyBorder="1" applyAlignment="1">
      <alignment horizontal="justify" vertical="center" wrapText="1"/>
    </xf>
    <xf numFmtId="0" fontId="7" fillId="0" borderId="12" xfId="0" applyFont="1" applyFill="1" applyBorder="1" applyAlignment="1">
      <alignment horizontal="justify" vertical="center" wrapText="1"/>
    </xf>
    <xf numFmtId="0" fontId="2" fillId="0" borderId="7" xfId="0" applyFont="1" applyFill="1" applyBorder="1" applyAlignment="1">
      <alignment horizontal="justify" vertical="center" wrapText="1"/>
    </xf>
    <xf numFmtId="165" fontId="2" fillId="0" borderId="15" xfId="1" applyNumberFormat="1" applyFont="1" applyFill="1" applyBorder="1" applyAlignment="1">
      <alignment horizontal="center" vertical="center" wrapText="1"/>
    </xf>
    <xf numFmtId="14" fontId="2" fillId="0" borderId="15" xfId="0" applyNumberFormat="1" applyFont="1" applyFill="1" applyBorder="1" applyAlignment="1">
      <alignment horizontal="left" vertical="center" wrapText="1"/>
    </xf>
    <xf numFmtId="14" fontId="2" fillId="0" borderId="12" xfId="0" applyNumberFormat="1" applyFont="1" applyFill="1" applyBorder="1" applyAlignment="1">
      <alignment horizontal="left" vertical="center" wrapText="1"/>
    </xf>
    <xf numFmtId="165" fontId="2" fillId="0" borderId="7" xfId="1" applyNumberFormat="1" applyFont="1" applyFill="1" applyBorder="1" applyAlignment="1">
      <alignment horizontal="center" wrapText="1"/>
    </xf>
    <xf numFmtId="165" fontId="2" fillId="0" borderId="15" xfId="1" applyNumberFormat="1" applyFont="1" applyFill="1" applyBorder="1" applyAlignment="1">
      <alignment horizontal="center" wrapText="1"/>
    </xf>
    <xf numFmtId="165" fontId="2" fillId="0" borderId="12" xfId="1" applyNumberFormat="1" applyFont="1" applyFill="1" applyBorder="1" applyAlignment="1">
      <alignment horizontal="center" wrapText="1"/>
    </xf>
    <xf numFmtId="164" fontId="2" fillId="0" borderId="15" xfId="1" applyFont="1" applyFill="1" applyBorder="1" applyAlignment="1">
      <alignment horizontal="center" vertical="center" wrapText="1"/>
    </xf>
    <xf numFmtId="166" fontId="2" fillId="0" borderId="7" xfId="1" applyNumberFormat="1" applyFont="1" applyFill="1" applyBorder="1" applyAlignment="1">
      <alignment horizontal="center" vertical="center" wrapText="1"/>
    </xf>
    <xf numFmtId="166" fontId="2" fillId="0" borderId="15" xfId="1" applyNumberFormat="1" applyFont="1" applyFill="1" applyBorder="1" applyAlignment="1">
      <alignment horizontal="center" vertical="center" wrapText="1"/>
    </xf>
    <xf numFmtId="166" fontId="2" fillId="0" borderId="12" xfId="1" applyNumberFormat="1" applyFont="1" applyFill="1" applyBorder="1" applyAlignment="1">
      <alignment horizontal="center" vertical="center" wrapText="1"/>
    </xf>
    <xf numFmtId="0" fontId="2" fillId="0" borderId="15" xfId="0" applyFont="1" applyFill="1" applyBorder="1" applyAlignment="1">
      <alignment horizontal="justify" vertical="center" wrapText="1"/>
    </xf>
    <xf numFmtId="0" fontId="2" fillId="0" borderId="12" xfId="0" applyFont="1" applyFill="1" applyBorder="1" applyAlignment="1">
      <alignment horizontal="justify" vertical="center" wrapText="1"/>
    </xf>
    <xf numFmtId="0" fontId="15" fillId="0" borderId="8" xfId="0" applyFont="1" applyFill="1" applyBorder="1" applyAlignment="1">
      <alignment horizontal="left" vertical="center" wrapText="1"/>
    </xf>
    <xf numFmtId="0" fontId="9" fillId="0" borderId="7" xfId="0" applyFont="1" applyFill="1" applyBorder="1" applyAlignment="1">
      <alignment horizontal="center" vertical="center" textRotation="90" wrapText="1"/>
    </xf>
    <xf numFmtId="0" fontId="9" fillId="0" borderId="15" xfId="0" applyFont="1" applyFill="1" applyBorder="1" applyAlignment="1">
      <alignment horizontal="center" vertical="center" textRotation="90" wrapText="1"/>
    </xf>
    <xf numFmtId="0" fontId="9" fillId="0" borderId="12" xfId="0" applyFont="1" applyFill="1" applyBorder="1" applyAlignment="1">
      <alignment horizontal="center" vertical="center" textRotation="90" wrapText="1"/>
    </xf>
    <xf numFmtId="0" fontId="15" fillId="0" borderId="8" xfId="0" applyFont="1" applyFill="1" applyBorder="1" applyAlignment="1">
      <alignment horizontal="justify" vertical="center" wrapText="1"/>
    </xf>
    <xf numFmtId="0" fontId="12" fillId="0" borderId="8" xfId="0" applyFont="1" applyBorder="1" applyAlignment="1">
      <alignment vertical="center" wrapText="1"/>
    </xf>
    <xf numFmtId="0" fontId="15" fillId="0" borderId="7" xfId="0" applyFont="1" applyFill="1" applyBorder="1" applyAlignment="1">
      <alignment horizontal="center" vertical="center" textRotation="90" wrapText="1"/>
    </xf>
    <xf numFmtId="0" fontId="15" fillId="0" borderId="15" xfId="0" applyFont="1" applyFill="1" applyBorder="1" applyAlignment="1">
      <alignment horizontal="center" vertical="center" textRotation="90" wrapText="1"/>
    </xf>
    <xf numFmtId="0" fontId="15" fillId="0" borderId="12" xfId="0" applyFont="1" applyFill="1" applyBorder="1" applyAlignment="1">
      <alignment horizontal="center" vertical="center" textRotation="90" wrapText="1"/>
    </xf>
    <xf numFmtId="0" fontId="0" fillId="0" borderId="15" xfId="0" applyBorder="1" applyAlignment="1">
      <alignment textRotation="90" wrapText="1"/>
    </xf>
    <xf numFmtId="0" fontId="0" fillId="0" borderId="12" xfId="0" applyBorder="1" applyAlignment="1">
      <alignment textRotation="90" wrapText="1"/>
    </xf>
    <xf numFmtId="0" fontId="2" fillId="2" borderId="1"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12" borderId="7" xfId="0" applyFont="1" applyFill="1" applyBorder="1" applyAlignment="1">
      <alignment horizontal="center" vertical="center" wrapText="1"/>
    </xf>
    <xf numFmtId="0" fontId="2" fillId="12" borderId="12" xfId="0" applyFont="1" applyFill="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12" xfId="0" applyFont="1" applyBorder="1" applyAlignment="1">
      <alignment horizontal="center" vertical="center" wrapText="1"/>
    </xf>
    <xf numFmtId="166" fontId="2" fillId="12" borderId="7" xfId="1" applyNumberFormat="1" applyFont="1" applyFill="1" applyBorder="1" applyAlignment="1">
      <alignment horizontal="center" vertical="center" wrapText="1"/>
    </xf>
    <xf numFmtId="166" fontId="2" fillId="12" borderId="15" xfId="1" applyNumberFormat="1" applyFont="1" applyFill="1" applyBorder="1" applyAlignment="1">
      <alignment horizontal="center" vertical="center" wrapText="1"/>
    </xf>
    <xf numFmtId="166" fontId="2" fillId="12" borderId="12" xfId="1" applyNumberFormat="1" applyFont="1" applyFill="1" applyBorder="1" applyAlignment="1">
      <alignment horizontal="center" vertical="center" wrapText="1"/>
    </xf>
    <xf numFmtId="0" fontId="15" fillId="0" borderId="1" xfId="0" applyFont="1" applyBorder="1" applyAlignment="1">
      <alignment horizontal="center"/>
    </xf>
    <xf numFmtId="0" fontId="15" fillId="0" borderId="2" xfId="0" applyFont="1" applyBorder="1" applyAlignment="1">
      <alignment horizontal="center"/>
    </xf>
    <xf numFmtId="0" fontId="15" fillId="0" borderId="3" xfId="0" applyFont="1" applyBorder="1" applyAlignment="1">
      <alignment horizontal="center"/>
    </xf>
    <xf numFmtId="0" fontId="19" fillId="0" borderId="7" xfId="0" applyFont="1" applyFill="1" applyBorder="1" applyAlignment="1">
      <alignment horizontal="center" vertical="center" textRotation="90"/>
    </xf>
    <xf numFmtId="0" fontId="20" fillId="0" borderId="15" xfId="0" applyFont="1" applyBorder="1" applyAlignment="1">
      <alignment horizontal="center" vertical="center" textRotation="90"/>
    </xf>
    <xf numFmtId="0" fontId="18" fillId="0" borderId="7" xfId="0" applyFont="1" applyBorder="1" applyAlignment="1">
      <alignment horizontal="center" vertical="center" wrapText="1"/>
    </xf>
    <xf numFmtId="0" fontId="18" fillId="0" borderId="12" xfId="0" applyFont="1" applyBorder="1" applyAlignment="1">
      <alignment horizontal="center" vertical="center" wrapText="1"/>
    </xf>
    <xf numFmtId="0" fontId="22" fillId="0" borderId="1" xfId="0" applyFont="1" applyFill="1" applyBorder="1" applyAlignment="1">
      <alignment horizontal="center" vertical="center"/>
    </xf>
    <xf numFmtId="0" fontId="22" fillId="0" borderId="13" xfId="0" applyFont="1" applyFill="1" applyBorder="1" applyAlignment="1">
      <alignment horizontal="center" vertical="center"/>
    </xf>
    <xf numFmtId="0" fontId="22" fillId="0" borderId="7" xfId="0" applyFont="1" applyFill="1" applyBorder="1" applyAlignment="1">
      <alignment horizontal="center" vertical="center"/>
    </xf>
    <xf numFmtId="0" fontId="22" fillId="0" borderId="12" xfId="0" applyFont="1" applyFill="1" applyBorder="1" applyAlignment="1">
      <alignment horizontal="center" vertical="center"/>
    </xf>
    <xf numFmtId="0" fontId="25" fillId="0" borderId="7" xfId="0" applyFont="1" applyFill="1" applyBorder="1" applyAlignment="1">
      <alignment horizontal="center" vertical="center" wrapText="1"/>
    </xf>
    <xf numFmtId="0" fontId="26" fillId="0" borderId="15" xfId="0" applyFont="1" applyFill="1" applyBorder="1" applyAlignment="1">
      <alignment horizontal="center" vertical="center" wrapText="1"/>
    </xf>
    <xf numFmtId="0" fontId="26" fillId="0" borderId="12" xfId="0" applyFont="1" applyFill="1" applyBorder="1" applyAlignment="1">
      <alignment horizontal="center" vertical="center" wrapText="1"/>
    </xf>
    <xf numFmtId="0" fontId="22" fillId="0" borderId="7" xfId="0" applyFont="1" applyFill="1" applyBorder="1" applyAlignment="1">
      <alignment horizontal="left" vertical="center" wrapText="1"/>
    </xf>
    <xf numFmtId="0" fontId="22" fillId="0" borderId="15" xfId="0" applyFont="1" applyFill="1" applyBorder="1" applyAlignment="1">
      <alignment horizontal="left" vertical="center" wrapText="1"/>
    </xf>
    <xf numFmtId="0" fontId="22" fillId="0" borderId="12" xfId="0" applyFont="1" applyFill="1" applyBorder="1" applyAlignment="1">
      <alignment horizontal="left" vertical="center" wrapText="1"/>
    </xf>
    <xf numFmtId="0" fontId="25" fillId="0" borderId="12" xfId="0" applyFont="1" applyFill="1" applyBorder="1" applyAlignment="1">
      <alignment horizontal="center" vertical="center" wrapText="1"/>
    </xf>
    <xf numFmtId="0" fontId="22" fillId="0" borderId="7" xfId="0" applyFont="1" applyFill="1" applyBorder="1" applyAlignment="1">
      <alignment horizontal="center" vertical="center" wrapText="1"/>
    </xf>
    <xf numFmtId="0" fontId="22" fillId="0" borderId="12" xfId="0" applyFont="1" applyFill="1" applyBorder="1" applyAlignment="1">
      <alignment horizontal="center" vertical="center" wrapText="1"/>
    </xf>
    <xf numFmtId="0" fontId="22" fillId="0" borderId="10" xfId="0" applyFont="1" applyFill="1" applyBorder="1" applyAlignment="1">
      <alignment horizontal="center"/>
    </xf>
    <xf numFmtId="0" fontId="0" fillId="0" borderId="10" xfId="0" applyBorder="1" applyAlignment="1"/>
    <xf numFmtId="0" fontId="0" fillId="0" borderId="11" xfId="0" applyBorder="1" applyAlignment="1"/>
    <xf numFmtId="0" fontId="22" fillId="0" borderId="7" xfId="0" applyFont="1" applyFill="1" applyBorder="1" applyAlignment="1">
      <alignment vertical="center" wrapText="1"/>
    </xf>
    <xf numFmtId="0" fontId="22" fillId="0" borderId="15" xfId="0" applyFont="1" applyFill="1" applyBorder="1" applyAlignment="1">
      <alignment vertical="center" wrapText="1"/>
    </xf>
    <xf numFmtId="0" fontId="22" fillId="0" borderId="12" xfId="0" applyFont="1" applyFill="1" applyBorder="1" applyAlignment="1">
      <alignment vertical="center" wrapText="1"/>
    </xf>
    <xf numFmtId="0" fontId="22" fillId="0" borderId="7" xfId="0" applyFont="1" applyFill="1" applyBorder="1" applyAlignment="1">
      <alignment vertical="center"/>
    </xf>
    <xf numFmtId="0" fontId="22" fillId="0" borderId="15" xfId="0" applyFont="1" applyFill="1" applyBorder="1" applyAlignment="1">
      <alignment vertical="center"/>
    </xf>
    <xf numFmtId="0" fontId="22" fillId="0" borderId="12" xfId="0" applyFont="1" applyFill="1" applyBorder="1" applyAlignment="1">
      <alignment vertical="center"/>
    </xf>
    <xf numFmtId="0" fontId="25" fillId="0" borderId="15" xfId="0" applyFont="1" applyFill="1" applyBorder="1" applyAlignment="1">
      <alignment horizontal="center" vertical="center" wrapText="1"/>
    </xf>
    <xf numFmtId="0" fontId="22" fillId="0" borderId="7" xfId="0" applyFont="1" applyFill="1" applyBorder="1" applyAlignment="1">
      <alignment horizontal="justify" vertical="center" wrapText="1"/>
    </xf>
    <xf numFmtId="0" fontId="22" fillId="0" borderId="15" xfId="0" applyFont="1" applyFill="1" applyBorder="1" applyAlignment="1">
      <alignment horizontal="justify" vertical="center" wrapText="1"/>
    </xf>
    <xf numFmtId="0" fontId="22" fillId="0" borderId="12" xfId="0" applyFont="1" applyFill="1" applyBorder="1" applyAlignment="1">
      <alignment horizontal="justify" vertical="center" wrapText="1"/>
    </xf>
    <xf numFmtId="0" fontId="22" fillId="0" borderId="15" xfId="0" applyFont="1" applyFill="1" applyBorder="1" applyAlignment="1">
      <alignment horizontal="center" vertical="center" wrapText="1"/>
    </xf>
    <xf numFmtId="0" fontId="22" fillId="0" borderId="15" xfId="0" applyFont="1" applyFill="1" applyBorder="1" applyAlignment="1">
      <alignment horizontal="center" vertical="center"/>
    </xf>
    <xf numFmtId="165" fontId="22" fillId="0" borderId="7" xfId="1" applyNumberFormat="1" applyFont="1" applyFill="1" applyBorder="1" applyAlignment="1">
      <alignment horizontal="center" vertical="center" wrapText="1"/>
    </xf>
    <xf numFmtId="165" fontId="22" fillId="0" borderId="15" xfId="1" applyNumberFormat="1" applyFont="1" applyFill="1" applyBorder="1" applyAlignment="1">
      <alignment horizontal="center" vertical="center" wrapText="1"/>
    </xf>
    <xf numFmtId="165" fontId="22" fillId="0" borderId="12" xfId="1" applyNumberFormat="1" applyFont="1" applyFill="1" applyBorder="1" applyAlignment="1">
      <alignment horizontal="center" vertical="center" wrapText="1"/>
    </xf>
    <xf numFmtId="0" fontId="25" fillId="0" borderId="7" xfId="0" applyFont="1" applyFill="1" applyBorder="1" applyAlignment="1">
      <alignment horizontal="justify" vertical="center" wrapText="1"/>
    </xf>
    <xf numFmtId="0" fontId="26" fillId="0" borderId="15" xfId="0" applyFont="1" applyFill="1" applyBorder="1" applyAlignment="1">
      <alignment vertical="center" wrapText="1"/>
    </xf>
    <xf numFmtId="0" fontId="26" fillId="0" borderId="12" xfId="0" applyFont="1" applyFill="1" applyBorder="1" applyAlignment="1">
      <alignment vertical="center" wrapText="1"/>
    </xf>
    <xf numFmtId="0" fontId="23" fillId="0" borderId="15" xfId="0" applyFont="1" applyFill="1" applyBorder="1" applyAlignment="1">
      <alignment vertical="center"/>
    </xf>
    <xf numFmtId="0" fontId="23" fillId="0" borderId="12" xfId="0" applyFont="1" applyFill="1" applyBorder="1" applyAlignment="1">
      <alignment vertical="center"/>
    </xf>
    <xf numFmtId="0" fontId="23" fillId="0" borderId="12" xfId="0" applyFont="1" applyFill="1" applyBorder="1" applyAlignment="1">
      <alignment vertical="center" wrapText="1"/>
    </xf>
    <xf numFmtId="0" fontId="22" fillId="0" borderId="7" xfId="0" applyFont="1" applyFill="1" applyBorder="1" applyAlignment="1">
      <alignment horizontal="right" vertical="center"/>
    </xf>
    <xf numFmtId="0" fontId="22" fillId="0" borderId="15" xfId="0" applyFont="1" applyFill="1" applyBorder="1" applyAlignment="1">
      <alignment horizontal="right" vertical="center"/>
    </xf>
    <xf numFmtId="49" fontId="22" fillId="0" borderId="7" xfId="1" applyNumberFormat="1" applyFont="1" applyFill="1" applyBorder="1" applyAlignment="1">
      <alignment horizontal="right" vertical="center" wrapText="1"/>
    </xf>
    <xf numFmtId="49" fontId="23" fillId="0" borderId="15" xfId="0" applyNumberFormat="1" applyFont="1" applyFill="1" applyBorder="1" applyAlignment="1">
      <alignment horizontal="right" vertical="center" wrapText="1"/>
    </xf>
    <xf numFmtId="49" fontId="23" fillId="0" borderId="12" xfId="0" applyNumberFormat="1" applyFont="1" applyFill="1" applyBorder="1" applyAlignment="1">
      <alignment horizontal="right" vertical="center" wrapText="1"/>
    </xf>
    <xf numFmtId="0" fontId="23" fillId="0" borderId="15" xfId="0" applyFont="1" applyFill="1" applyBorder="1" applyAlignment="1">
      <alignment horizontal="left" vertical="center" wrapText="1"/>
    </xf>
    <xf numFmtId="0" fontId="23" fillId="0" borderId="12" xfId="0" applyFont="1" applyFill="1" applyBorder="1" applyAlignment="1">
      <alignment horizontal="left" vertical="center" wrapText="1"/>
    </xf>
    <xf numFmtId="0" fontId="22" fillId="0" borderId="12" xfId="0" applyFont="1" applyFill="1" applyBorder="1" applyAlignment="1">
      <alignment horizontal="right" vertical="center"/>
    </xf>
    <xf numFmtId="0" fontId="23" fillId="0" borderId="12" xfId="0" applyFont="1" applyFill="1" applyBorder="1" applyAlignment="1">
      <alignment horizontal="center" vertical="center" wrapText="1"/>
    </xf>
    <xf numFmtId="0" fontId="25" fillId="0" borderId="7" xfId="0" applyFont="1" applyFill="1" applyBorder="1" applyAlignment="1">
      <alignment horizontal="left" vertical="center" wrapText="1"/>
    </xf>
    <xf numFmtId="0" fontId="25" fillId="0" borderId="15" xfId="0" applyFont="1" applyFill="1" applyBorder="1" applyAlignment="1">
      <alignment horizontal="left" vertical="center" wrapText="1"/>
    </xf>
    <xf numFmtId="0" fontId="25" fillId="0" borderId="12" xfId="0" applyFont="1" applyFill="1" applyBorder="1" applyAlignment="1">
      <alignment horizontal="left" vertical="center" wrapText="1"/>
    </xf>
    <xf numFmtId="14" fontId="22" fillId="0" borderId="7" xfId="0" applyNumberFormat="1" applyFont="1" applyFill="1" applyBorder="1" applyAlignment="1">
      <alignment horizontal="left" vertical="center" wrapText="1"/>
    </xf>
    <xf numFmtId="49" fontId="22" fillId="0" borderId="7" xfId="0" applyNumberFormat="1" applyFont="1" applyFill="1" applyBorder="1" applyAlignment="1">
      <alignment horizontal="right" vertical="center" wrapText="1"/>
    </xf>
    <xf numFmtId="49" fontId="22" fillId="0" borderId="15" xfId="0" applyNumberFormat="1" applyFont="1" applyFill="1" applyBorder="1" applyAlignment="1">
      <alignment horizontal="right" vertical="center" wrapText="1"/>
    </xf>
    <xf numFmtId="49" fontId="22" fillId="0" borderId="13" xfId="0" applyNumberFormat="1" applyFont="1" applyFill="1" applyBorder="1" applyAlignment="1">
      <alignment horizontal="right" vertical="center" wrapText="1"/>
    </xf>
    <xf numFmtId="0" fontId="24" fillId="0" borderId="7" xfId="0" applyFont="1" applyFill="1" applyBorder="1" applyAlignment="1">
      <alignment vertical="center" wrapText="1"/>
    </xf>
    <xf numFmtId="0" fontId="23" fillId="0" borderId="15" xfId="0" applyFont="1" applyFill="1" applyBorder="1" applyAlignment="1">
      <alignment vertical="center" wrapText="1"/>
    </xf>
    <xf numFmtId="0" fontId="22" fillId="0" borderId="7" xfId="0" applyFont="1" applyFill="1" applyBorder="1" applyAlignment="1">
      <alignment horizontal="right" vertical="center" wrapText="1"/>
    </xf>
    <xf numFmtId="0" fontId="23" fillId="0" borderId="12" xfId="0" applyFont="1" applyFill="1" applyBorder="1" applyAlignment="1">
      <alignment horizontal="right" vertical="center" wrapText="1"/>
    </xf>
    <xf numFmtId="0" fontId="25" fillId="0" borderId="7" xfId="0" applyFont="1" applyFill="1" applyBorder="1" applyAlignment="1">
      <alignment vertical="center" wrapText="1"/>
    </xf>
    <xf numFmtId="0" fontId="24" fillId="0" borderId="7" xfId="0" applyFont="1" applyFill="1" applyBorder="1" applyAlignment="1">
      <alignment wrapText="1"/>
    </xf>
    <xf numFmtId="0" fontId="23" fillId="0" borderId="15" xfId="0" applyFont="1" applyFill="1" applyBorder="1" applyAlignment="1">
      <alignment wrapText="1"/>
    </xf>
    <xf numFmtId="0" fontId="23" fillId="0" borderId="12" xfId="0" applyFont="1" applyFill="1" applyBorder="1" applyAlignment="1">
      <alignment wrapText="1"/>
    </xf>
    <xf numFmtId="0" fontId="24" fillId="0" borderId="7" xfId="0" applyFont="1" applyFill="1" applyBorder="1" applyAlignment="1">
      <alignment horizontal="center" wrapText="1"/>
    </xf>
    <xf numFmtId="0" fontId="23" fillId="0" borderId="15" xfId="0" applyFont="1" applyFill="1" applyBorder="1" applyAlignment="1">
      <alignment horizontal="center" wrapText="1"/>
    </xf>
    <xf numFmtId="0" fontId="23" fillId="0" borderId="12" xfId="0" applyFont="1" applyFill="1" applyBorder="1" applyAlignment="1">
      <alignment horizontal="center" wrapText="1"/>
    </xf>
    <xf numFmtId="0" fontId="22" fillId="0" borderId="15" xfId="0" applyFont="1" applyFill="1" applyBorder="1" applyAlignment="1">
      <alignment horizontal="right" vertical="center" wrapText="1"/>
    </xf>
    <xf numFmtId="0" fontId="22" fillId="0" borderId="12" xfId="0" applyFont="1" applyFill="1" applyBorder="1" applyAlignment="1">
      <alignment horizontal="right" vertical="center" wrapText="1"/>
    </xf>
    <xf numFmtId="0" fontId="24" fillId="0" borderId="7" xfId="0" applyFont="1" applyFill="1" applyBorder="1" applyAlignment="1">
      <alignment horizontal="left" vertical="center" wrapText="1"/>
    </xf>
    <xf numFmtId="0" fontId="24" fillId="0" borderId="15" xfId="0" applyFont="1" applyFill="1" applyBorder="1" applyAlignment="1">
      <alignment horizontal="left" vertical="center" wrapText="1"/>
    </xf>
    <xf numFmtId="0" fontId="24" fillId="0" borderId="12" xfId="0" applyFont="1" applyFill="1" applyBorder="1" applyAlignment="1">
      <alignment horizontal="left" vertical="center" wrapText="1"/>
    </xf>
    <xf numFmtId="0" fontId="22" fillId="0" borderId="9" xfId="0" applyFont="1" applyFill="1" applyBorder="1" applyAlignment="1">
      <alignment horizontal="center" vertical="center"/>
    </xf>
    <xf numFmtId="0" fontId="22" fillId="0" borderId="10" xfId="0" applyFont="1" applyFill="1" applyBorder="1" applyAlignment="1">
      <alignment horizontal="center" vertical="center"/>
    </xf>
    <xf numFmtId="0" fontId="23" fillId="0" borderId="10" xfId="0" applyFont="1" applyFill="1" applyBorder="1" applyAlignment="1">
      <alignment vertical="center"/>
    </xf>
    <xf numFmtId="0" fontId="23" fillId="0" borderId="11" xfId="0" applyFont="1" applyFill="1" applyBorder="1" applyAlignment="1">
      <alignment vertical="center"/>
    </xf>
    <xf numFmtId="0" fontId="23" fillId="0" borderId="15" xfId="0" applyFont="1" applyFill="1" applyBorder="1" applyAlignment="1">
      <alignment horizontal="center" vertical="center" wrapText="1"/>
    </xf>
    <xf numFmtId="0" fontId="23" fillId="0" borderId="15" xfId="0" applyFont="1" applyFill="1" applyBorder="1" applyAlignment="1">
      <alignment horizontal="right" vertical="center" wrapText="1"/>
    </xf>
    <xf numFmtId="168" fontId="22" fillId="0" borderId="7" xfId="1" applyNumberFormat="1" applyFont="1" applyFill="1" applyBorder="1" applyAlignment="1">
      <alignment horizontal="center" vertical="center" wrapText="1"/>
    </xf>
    <xf numFmtId="168" fontId="22" fillId="0" borderId="15" xfId="1" applyNumberFormat="1" applyFont="1" applyFill="1" applyBorder="1" applyAlignment="1">
      <alignment horizontal="center" vertical="center" wrapText="1"/>
    </xf>
    <xf numFmtId="168" fontId="22" fillId="0" borderId="12" xfId="1" applyNumberFormat="1" applyFont="1" applyFill="1" applyBorder="1" applyAlignment="1">
      <alignment horizontal="center" vertical="center" wrapText="1"/>
    </xf>
    <xf numFmtId="0" fontId="25" fillId="0" borderId="7" xfId="0" applyFont="1" applyFill="1" applyBorder="1" applyAlignment="1">
      <alignment wrapText="1"/>
    </xf>
    <xf numFmtId="0" fontId="26" fillId="0" borderId="15" xfId="0" applyFont="1" applyFill="1" applyBorder="1" applyAlignment="1">
      <alignment wrapText="1"/>
    </xf>
    <xf numFmtId="0" fontId="26" fillId="0" borderId="12" xfId="0" applyFont="1" applyFill="1" applyBorder="1" applyAlignment="1">
      <alignment wrapText="1"/>
    </xf>
    <xf numFmtId="0" fontId="3" fillId="17" borderId="8" xfId="0" applyFont="1" applyFill="1" applyBorder="1" applyAlignment="1">
      <alignment horizontal="center" vertical="center" wrapText="1"/>
    </xf>
    <xf numFmtId="0" fontId="3" fillId="17" borderId="8" xfId="0" applyFont="1" applyFill="1" applyBorder="1" applyAlignment="1">
      <alignment horizontal="left" vertical="center"/>
    </xf>
    <xf numFmtId="0" fontId="3" fillId="0" borderId="8" xfId="0" applyFont="1" applyFill="1" applyBorder="1" applyAlignment="1">
      <alignment horizontal="left" vertical="center"/>
    </xf>
    <xf numFmtId="165" fontId="3" fillId="17" borderId="8" xfId="0" applyNumberFormat="1" applyFont="1" applyFill="1" applyBorder="1" applyAlignment="1">
      <alignment horizontal="center" vertical="center" wrapText="1"/>
    </xf>
    <xf numFmtId="14" fontId="3" fillId="17" borderId="8" xfId="0" applyNumberFormat="1" applyFont="1" applyFill="1" applyBorder="1" applyAlignment="1">
      <alignment horizontal="center" vertical="center" wrapText="1"/>
    </xf>
    <xf numFmtId="168" fontId="3" fillId="0" borderId="7" xfId="1" quotePrefix="1" applyNumberFormat="1" applyFont="1" applyFill="1" applyBorder="1" applyAlignment="1">
      <alignment horizontal="right" vertical="center" wrapText="1"/>
    </xf>
    <xf numFmtId="0" fontId="0" fillId="0" borderId="12" xfId="0" applyBorder="1" applyAlignment="1">
      <alignment vertical="center"/>
    </xf>
    <xf numFmtId="0" fontId="35" fillId="17" borderId="8" xfId="0" applyFont="1" applyFill="1" applyBorder="1" applyAlignment="1">
      <alignment horizontal="center" vertical="center" wrapText="1"/>
    </xf>
    <xf numFmtId="0" fontId="36" fillId="17" borderId="8" xfId="0" applyFont="1" applyFill="1" applyBorder="1" applyAlignment="1">
      <alignment horizontal="center" vertical="center" wrapText="1"/>
    </xf>
    <xf numFmtId="0" fontId="3" fillId="17" borderId="8" xfId="0" applyFont="1" applyFill="1" applyBorder="1" applyAlignment="1">
      <alignment horizontal="left" vertical="center" wrapText="1"/>
    </xf>
    <xf numFmtId="0" fontId="33" fillId="17" borderId="8" xfId="0" applyFont="1" applyFill="1" applyBorder="1" applyAlignment="1">
      <alignment horizontal="left" vertical="center" wrapText="1"/>
    </xf>
    <xf numFmtId="168" fontId="3" fillId="17" borderId="7" xfId="1" quotePrefix="1" applyNumberFormat="1" applyFont="1" applyFill="1" applyBorder="1" applyAlignment="1">
      <alignment horizontal="center" vertical="center" wrapText="1"/>
    </xf>
    <xf numFmtId="168" fontId="3" fillId="17" borderId="12" xfId="1" quotePrefix="1" applyNumberFormat="1" applyFont="1" applyFill="1" applyBorder="1" applyAlignment="1">
      <alignment horizontal="center" vertical="center" wrapText="1"/>
    </xf>
    <xf numFmtId="0" fontId="3" fillId="0" borderId="7" xfId="0" applyFont="1" applyFill="1" applyBorder="1" applyAlignment="1">
      <alignment horizontal="left" vertical="center"/>
    </xf>
    <xf numFmtId="0" fontId="37" fillId="0" borderId="9" xfId="0" applyFont="1" applyFill="1" applyBorder="1" applyAlignment="1">
      <alignment horizontal="center" vertical="center"/>
    </xf>
    <xf numFmtId="0" fontId="37" fillId="0" borderId="10" xfId="0" applyFont="1" applyFill="1" applyBorder="1" applyAlignment="1">
      <alignment horizontal="center" vertical="center"/>
    </xf>
    <xf numFmtId="0" fontId="37" fillId="0" borderId="11" xfId="0" applyFont="1" applyFill="1" applyBorder="1" applyAlignment="1">
      <alignment horizontal="center" vertical="center"/>
    </xf>
    <xf numFmtId="165" fontId="3" fillId="17" borderId="8" xfId="1" applyNumberFormat="1" applyFont="1" applyFill="1" applyBorder="1" applyAlignment="1">
      <alignment horizontal="center" vertical="center" wrapText="1"/>
    </xf>
    <xf numFmtId="0" fontId="33" fillId="17" borderId="8" xfId="0" applyFont="1" applyFill="1" applyBorder="1" applyAlignment="1">
      <alignment horizontal="center" vertical="center" wrapText="1"/>
    </xf>
    <xf numFmtId="0" fontId="35" fillId="0" borderId="8" xfId="0" applyFont="1" applyFill="1" applyBorder="1" applyAlignment="1">
      <alignment horizontal="center" vertical="center" wrapText="1"/>
    </xf>
    <xf numFmtId="0" fontId="3" fillId="17" borderId="7" xfId="0" applyFont="1" applyFill="1" applyBorder="1" applyAlignment="1">
      <alignment vertical="center" wrapText="1"/>
    </xf>
    <xf numFmtId="0" fontId="3" fillId="17" borderId="15" xfId="0" applyFont="1" applyFill="1" applyBorder="1" applyAlignment="1">
      <alignment vertical="center" wrapText="1"/>
    </xf>
    <xf numFmtId="0" fontId="3" fillId="17" borderId="12" xfId="0" applyFont="1" applyFill="1" applyBorder="1" applyAlignment="1">
      <alignment vertical="center" wrapText="1"/>
    </xf>
    <xf numFmtId="0" fontId="35" fillId="0" borderId="7" xfId="0" applyFont="1" applyFill="1" applyBorder="1" applyAlignment="1">
      <alignment horizontal="center" vertical="center" wrapText="1"/>
    </xf>
    <xf numFmtId="0" fontId="35" fillId="0" borderId="12" xfId="0" applyFont="1" applyFill="1" applyBorder="1" applyAlignment="1">
      <alignment horizontal="center" vertical="center" wrapText="1"/>
    </xf>
    <xf numFmtId="2" fontId="3" fillId="0" borderId="7" xfId="0" applyNumberFormat="1" applyFont="1" applyFill="1" applyBorder="1" applyAlignment="1">
      <alignment horizontal="center" vertical="center" wrapText="1"/>
    </xf>
    <xf numFmtId="2" fontId="33" fillId="0" borderId="15" xfId="0" applyNumberFormat="1" applyFont="1" applyFill="1" applyBorder="1" applyAlignment="1">
      <alignment horizontal="center" vertical="center" wrapText="1"/>
    </xf>
    <xf numFmtId="2" fontId="33" fillId="0" borderId="12" xfId="0" applyNumberFormat="1" applyFont="1" applyFill="1" applyBorder="1" applyAlignment="1">
      <alignment horizontal="center" vertical="center" wrapText="1"/>
    </xf>
    <xf numFmtId="0" fontId="36" fillId="0" borderId="8" xfId="0" applyFont="1" applyFill="1" applyBorder="1" applyAlignment="1">
      <alignment horizontal="center" vertical="center" wrapText="1"/>
    </xf>
    <xf numFmtId="165" fontId="3" fillId="17" borderId="7" xfId="1" applyNumberFormat="1" applyFont="1" applyFill="1" applyBorder="1" applyAlignment="1">
      <alignment horizontal="center" vertical="center" wrapText="1"/>
    </xf>
    <xf numFmtId="165" fontId="3" fillId="17" borderId="12" xfId="1" applyNumberFormat="1" applyFont="1" applyFill="1" applyBorder="1" applyAlignment="1">
      <alignment horizontal="center" vertical="center" wrapText="1"/>
    </xf>
    <xf numFmtId="0" fontId="3" fillId="17" borderId="8" xfId="0" applyFont="1" applyFill="1" applyBorder="1" applyAlignment="1">
      <alignment horizontal="center" vertical="center"/>
    </xf>
    <xf numFmtId="0" fontId="2" fillId="0" borderId="9"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8" fillId="0" borderId="7" xfId="0" applyFont="1" applyFill="1" applyBorder="1" applyAlignment="1">
      <alignment horizontal="center" vertical="center" wrapText="1"/>
    </xf>
    <xf numFmtId="0" fontId="28" fillId="0" borderId="12" xfId="0" applyFont="1" applyFill="1" applyBorder="1" applyAlignment="1">
      <alignment horizontal="center" vertical="center" wrapText="1"/>
    </xf>
    <xf numFmtId="0" fontId="28" fillId="0" borderId="7" xfId="0" applyFont="1" applyFill="1" applyBorder="1" applyAlignment="1">
      <alignment horizontal="center" wrapText="1"/>
    </xf>
    <xf numFmtId="0" fontId="28" fillId="0" borderId="12" xfId="0" applyFont="1" applyFill="1" applyBorder="1" applyAlignment="1">
      <alignment horizontal="center" wrapText="1"/>
    </xf>
    <xf numFmtId="0" fontId="2" fillId="2" borderId="7" xfId="0" applyFont="1" applyFill="1" applyBorder="1" applyAlignment="1">
      <alignment horizontal="center" vertical="center"/>
    </xf>
    <xf numFmtId="0" fontId="2" fillId="2" borderId="12" xfId="0" applyFont="1" applyFill="1" applyBorder="1" applyAlignment="1">
      <alignment horizontal="center" vertical="center"/>
    </xf>
    <xf numFmtId="0" fontId="27" fillId="0" borderId="7" xfId="0" applyFont="1" applyFill="1" applyBorder="1" applyAlignment="1">
      <alignment horizontal="center" wrapText="1"/>
    </xf>
    <xf numFmtId="0" fontId="27" fillId="0" borderId="12" xfId="0" applyFont="1" applyFill="1" applyBorder="1" applyAlignment="1">
      <alignment horizontal="center" wrapText="1"/>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0" fontId="2" fillId="21" borderId="7" xfId="0" applyFont="1" applyFill="1" applyBorder="1" applyAlignment="1">
      <alignment horizontal="center" vertical="center"/>
    </xf>
    <xf numFmtId="0" fontId="2" fillId="21" borderId="15" xfId="0" applyFont="1" applyFill="1" applyBorder="1" applyAlignment="1">
      <alignment horizontal="center" vertical="center"/>
    </xf>
    <xf numFmtId="0" fontId="2" fillId="21" borderId="12" xfId="0" applyFont="1" applyFill="1" applyBorder="1" applyAlignment="1">
      <alignment horizontal="center" vertical="center"/>
    </xf>
    <xf numFmtId="0" fontId="2" fillId="21" borderId="7" xfId="0" applyFont="1" applyFill="1" applyBorder="1" applyAlignment="1">
      <alignment horizontal="center" vertical="center" wrapText="1"/>
    </xf>
    <xf numFmtId="0" fontId="2" fillId="21" borderId="15" xfId="0" applyFont="1" applyFill="1" applyBorder="1" applyAlignment="1">
      <alignment horizontal="center" vertical="center" wrapText="1"/>
    </xf>
    <xf numFmtId="0" fontId="2" fillId="21" borderId="12" xfId="0" applyFont="1" applyFill="1" applyBorder="1" applyAlignment="1">
      <alignment horizontal="center" vertical="center" wrapText="1"/>
    </xf>
    <xf numFmtId="14" fontId="2" fillId="21" borderId="7" xfId="0" applyNumberFormat="1" applyFont="1" applyFill="1" applyBorder="1" applyAlignment="1">
      <alignment horizontal="center" vertical="center" wrapText="1"/>
    </xf>
    <xf numFmtId="14" fontId="2" fillId="21" borderId="15" xfId="0" applyNumberFormat="1" applyFont="1" applyFill="1" applyBorder="1" applyAlignment="1">
      <alignment horizontal="center" vertical="center" wrapText="1"/>
    </xf>
    <xf numFmtId="14" fontId="2" fillId="21" borderId="12" xfId="0" applyNumberFormat="1" applyFont="1" applyFill="1" applyBorder="1" applyAlignment="1">
      <alignment horizontal="center" vertical="center" wrapText="1"/>
    </xf>
    <xf numFmtId="165" fontId="2" fillId="21" borderId="7" xfId="1" applyNumberFormat="1" applyFont="1" applyFill="1" applyBorder="1" applyAlignment="1">
      <alignment horizontal="center" vertical="center" wrapText="1"/>
    </xf>
    <xf numFmtId="165" fontId="2" fillId="21" borderId="15" xfId="1" applyNumberFormat="1" applyFont="1" applyFill="1" applyBorder="1" applyAlignment="1">
      <alignment horizontal="center" vertical="center" wrapText="1"/>
    </xf>
    <xf numFmtId="165" fontId="2" fillId="21" borderId="12" xfId="1" applyNumberFormat="1" applyFont="1" applyFill="1" applyBorder="1" applyAlignment="1">
      <alignment horizontal="center" vertical="center" wrapText="1"/>
    </xf>
    <xf numFmtId="0" fontId="2" fillId="0" borderId="7" xfId="0" applyFont="1" applyFill="1" applyBorder="1" applyAlignment="1">
      <alignment wrapText="1"/>
    </xf>
    <xf numFmtId="0" fontId="2" fillId="0" borderId="15" xfId="0" applyFont="1" applyFill="1" applyBorder="1" applyAlignment="1">
      <alignment wrapText="1"/>
    </xf>
    <xf numFmtId="0" fontId="2" fillId="0" borderId="12" xfId="0" applyFont="1" applyFill="1" applyBorder="1" applyAlignment="1">
      <alignment wrapText="1"/>
    </xf>
    <xf numFmtId="0" fontId="15" fillId="0" borderId="7" xfId="0" applyFont="1" applyFill="1" applyBorder="1" applyAlignment="1">
      <alignment wrapText="1"/>
    </xf>
    <xf numFmtId="0" fontId="15" fillId="0" borderId="15" xfId="0" applyFont="1" applyFill="1" applyBorder="1" applyAlignment="1">
      <alignment wrapText="1"/>
    </xf>
    <xf numFmtId="0" fontId="15" fillId="0" borderId="12" xfId="0" applyFont="1" applyFill="1" applyBorder="1" applyAlignment="1">
      <alignment wrapText="1"/>
    </xf>
    <xf numFmtId="0" fontId="15" fillId="0" borderId="7" xfId="0" applyFont="1" applyFill="1" applyBorder="1" applyAlignment="1">
      <alignment horizontal="center" vertical="center" wrapText="1"/>
    </xf>
    <xf numFmtId="0" fontId="15" fillId="0" borderId="15" xfId="0" applyFont="1" applyFill="1" applyBorder="1" applyAlignment="1">
      <alignment horizontal="center" vertical="center" wrapText="1"/>
    </xf>
    <xf numFmtId="0" fontId="15" fillId="0" borderId="12" xfId="0" applyFont="1" applyFill="1" applyBorder="1" applyAlignment="1">
      <alignment horizontal="center" vertical="center" wrapText="1"/>
    </xf>
    <xf numFmtId="0" fontId="2" fillId="21" borderId="7" xfId="0" applyFont="1" applyFill="1" applyBorder="1" applyAlignment="1">
      <alignment horizontal="left" vertical="center" wrapText="1"/>
    </xf>
    <xf numFmtId="0" fontId="2" fillId="21" borderId="15" xfId="0" applyFont="1" applyFill="1" applyBorder="1" applyAlignment="1">
      <alignment horizontal="left" vertical="center" wrapText="1"/>
    </xf>
    <xf numFmtId="0" fontId="2" fillId="21" borderId="12" xfId="0" applyFont="1" applyFill="1" applyBorder="1" applyAlignment="1">
      <alignment horizontal="left" vertical="center" wrapText="1"/>
    </xf>
    <xf numFmtId="14" fontId="16" fillId="22" borderId="7" xfId="0" applyNumberFormat="1" applyFont="1" applyFill="1" applyBorder="1" applyAlignment="1">
      <alignment vertical="center" wrapText="1"/>
    </xf>
    <xf numFmtId="14" fontId="16" fillId="22" borderId="15" xfId="0" applyNumberFormat="1" applyFont="1" applyFill="1" applyBorder="1" applyAlignment="1">
      <alignment vertical="center" wrapText="1"/>
    </xf>
    <xf numFmtId="14" fontId="16" fillId="22" borderId="12" xfId="0" applyNumberFormat="1" applyFont="1" applyFill="1" applyBorder="1" applyAlignment="1">
      <alignment vertical="center" wrapText="1"/>
    </xf>
    <xf numFmtId="14" fontId="15" fillId="0" borderId="7" xfId="0" applyNumberFormat="1" applyFont="1" applyFill="1" applyBorder="1" applyAlignment="1">
      <alignment horizontal="left" vertical="center" wrapText="1"/>
    </xf>
    <xf numFmtId="14" fontId="15" fillId="0" borderId="15" xfId="0" applyNumberFormat="1" applyFont="1" applyFill="1" applyBorder="1" applyAlignment="1">
      <alignment horizontal="left" vertical="center" wrapText="1"/>
    </xf>
    <xf numFmtId="14" fontId="15" fillId="0" borderId="12" xfId="0" applyNumberFormat="1" applyFont="1" applyFill="1" applyBorder="1" applyAlignment="1">
      <alignment horizontal="left" vertical="center" wrapText="1"/>
    </xf>
    <xf numFmtId="14" fontId="15" fillId="0" borderId="7" xfId="0" applyNumberFormat="1" applyFont="1" applyFill="1" applyBorder="1" applyAlignment="1">
      <alignment horizontal="center" vertical="center" wrapText="1"/>
    </xf>
    <xf numFmtId="14" fontId="15" fillId="0" borderId="15" xfId="0" applyNumberFormat="1" applyFont="1" applyFill="1" applyBorder="1" applyAlignment="1">
      <alignment horizontal="center" vertical="center" wrapText="1"/>
    </xf>
    <xf numFmtId="14" fontId="15" fillId="0" borderId="12" xfId="0" applyNumberFormat="1" applyFont="1" applyFill="1" applyBorder="1" applyAlignment="1">
      <alignment horizontal="center" vertical="center" wrapText="1"/>
    </xf>
    <xf numFmtId="14" fontId="2" fillId="21" borderId="7" xfId="0" applyNumberFormat="1" applyFont="1" applyFill="1" applyBorder="1" applyAlignment="1">
      <alignment horizontal="left" vertical="center" wrapText="1"/>
    </xf>
    <xf numFmtId="14" fontId="2" fillId="21" borderId="15" xfId="0" applyNumberFormat="1" applyFont="1" applyFill="1" applyBorder="1" applyAlignment="1">
      <alignment horizontal="left" vertical="center" wrapText="1"/>
    </xf>
    <xf numFmtId="14" fontId="2" fillId="21" borderId="12" xfId="0" applyNumberFormat="1" applyFont="1" applyFill="1" applyBorder="1" applyAlignment="1">
      <alignment horizontal="left" vertical="center" wrapText="1"/>
    </xf>
    <xf numFmtId="14" fontId="2" fillId="21" borderId="7" xfId="0" quotePrefix="1" applyNumberFormat="1" applyFont="1" applyFill="1" applyBorder="1" applyAlignment="1">
      <alignment horizontal="center" vertical="center" wrapText="1"/>
    </xf>
    <xf numFmtId="14" fontId="2" fillId="21" borderId="15" xfId="0" quotePrefix="1" applyNumberFormat="1" applyFont="1" applyFill="1" applyBorder="1" applyAlignment="1">
      <alignment horizontal="center" vertical="center" wrapText="1"/>
    </xf>
    <xf numFmtId="14" fontId="2" fillId="21" borderId="12" xfId="0" quotePrefix="1" applyNumberFormat="1" applyFont="1" applyFill="1" applyBorder="1" applyAlignment="1">
      <alignment horizontal="center" vertical="center" wrapText="1"/>
    </xf>
    <xf numFmtId="0" fontId="2" fillId="22" borderId="7" xfId="0" applyFont="1" applyFill="1" applyBorder="1" applyAlignment="1">
      <alignment horizontal="center" vertical="center" wrapTex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 xfId="0" applyFont="1" applyFill="1" applyBorder="1" applyAlignment="1">
      <alignment horizontal="left" vertical="center" wrapText="1"/>
    </xf>
    <xf numFmtId="0" fontId="2" fillId="22" borderId="15" xfId="0" applyFont="1" applyFill="1" applyBorder="1" applyAlignment="1">
      <alignment horizontal="left" vertical="center" wrapText="1"/>
    </xf>
    <xf numFmtId="0" fontId="2" fillId="22" borderId="12" xfId="0" applyFont="1" applyFill="1" applyBorder="1" applyAlignment="1">
      <alignment horizontal="left" vertical="center" wrapText="1"/>
    </xf>
    <xf numFmtId="14" fontId="2" fillId="22" borderId="7" xfId="0" applyNumberFormat="1" applyFont="1" applyFill="1" applyBorder="1" applyAlignment="1">
      <alignment horizontal="left" vertical="center" wrapText="1"/>
    </xf>
    <xf numFmtId="14" fontId="2" fillId="22" borderId="15" xfId="0" applyNumberFormat="1" applyFont="1" applyFill="1" applyBorder="1" applyAlignment="1">
      <alignment horizontal="left" vertical="center" wrapText="1"/>
    </xf>
    <xf numFmtId="14" fontId="2" fillId="22" borderId="12" xfId="0" applyNumberFormat="1" applyFont="1" applyFill="1" applyBorder="1" applyAlignment="1">
      <alignment horizontal="left" vertical="center" wrapText="1"/>
    </xf>
    <xf numFmtId="0" fontId="16" fillId="22" borderId="7" xfId="0" applyFont="1" applyFill="1" applyBorder="1" applyAlignment="1">
      <alignment vertical="center" wrapText="1"/>
    </xf>
    <xf numFmtId="0" fontId="16" fillId="22" borderId="15" xfId="0" applyFont="1" applyFill="1" applyBorder="1" applyAlignment="1">
      <alignment vertical="center" wrapText="1"/>
    </xf>
    <xf numFmtId="0" fontId="16" fillId="22" borderId="12" xfId="0" applyFont="1" applyFill="1" applyBorder="1" applyAlignment="1">
      <alignment vertical="center" wrapText="1"/>
    </xf>
    <xf numFmtId="168" fontId="16" fillId="22" borderId="7" xfId="1" applyNumberFormat="1" applyFont="1" applyFill="1" applyBorder="1" applyAlignment="1">
      <alignment horizontal="center" vertical="center" wrapText="1"/>
    </xf>
    <xf numFmtId="168" fontId="16" fillId="22" borderId="15" xfId="1" applyNumberFormat="1" applyFont="1" applyFill="1" applyBorder="1" applyAlignment="1">
      <alignment horizontal="center" vertical="center" wrapText="1"/>
    </xf>
    <xf numFmtId="168" fontId="16" fillId="22" borderId="12" xfId="1" applyNumberFormat="1" applyFont="1" applyFill="1" applyBorder="1" applyAlignment="1">
      <alignment horizontal="center" vertical="center" wrapText="1"/>
    </xf>
    <xf numFmtId="0" fontId="16" fillId="0" borderId="15" xfId="0" applyFont="1" applyFill="1" applyBorder="1" applyAlignment="1">
      <alignment vertical="center" wrapText="1"/>
    </xf>
    <xf numFmtId="0" fontId="16" fillId="0" borderId="12" xfId="0" applyFont="1" applyFill="1" applyBorder="1" applyAlignment="1">
      <alignment vertical="center" wrapText="1"/>
    </xf>
    <xf numFmtId="168" fontId="16" fillId="0" borderId="7" xfId="0" applyNumberFormat="1" applyFont="1" applyBorder="1" applyAlignment="1">
      <alignment vertical="center" wrapText="1"/>
    </xf>
    <xf numFmtId="168" fontId="16" fillId="0" borderId="15" xfId="0" applyNumberFormat="1" applyFont="1" applyBorder="1" applyAlignment="1">
      <alignment vertical="center" wrapText="1"/>
    </xf>
    <xf numFmtId="168" fontId="16" fillId="0" borderId="12" xfId="0" applyNumberFormat="1" applyFont="1" applyBorder="1" applyAlignment="1">
      <alignment vertical="center" wrapText="1"/>
    </xf>
    <xf numFmtId="0" fontId="16" fillId="0" borderId="15" xfId="0" applyFont="1" applyBorder="1" applyAlignment="1">
      <alignment vertical="center" wrapText="1"/>
    </xf>
    <xf numFmtId="0" fontId="16" fillId="0" borderId="12" xfId="0" applyFont="1" applyBorder="1" applyAlignment="1">
      <alignment vertical="center" wrapText="1"/>
    </xf>
    <xf numFmtId="0" fontId="16" fillId="22" borderId="7" xfId="0" applyFont="1" applyFill="1" applyBorder="1" applyAlignment="1">
      <alignment horizontal="center" vertical="center" wrapText="1"/>
    </xf>
    <xf numFmtId="0" fontId="16" fillId="22" borderId="15" xfId="0" applyFont="1" applyFill="1" applyBorder="1" applyAlignment="1">
      <alignment horizontal="center" vertical="center" wrapText="1"/>
    </xf>
    <xf numFmtId="0" fontId="16" fillId="22" borderId="12" xfId="0" applyFont="1" applyFill="1" applyBorder="1" applyAlignment="1">
      <alignment horizontal="center" vertical="center" wrapText="1"/>
    </xf>
    <xf numFmtId="168" fontId="16" fillId="22" borderId="7" xfId="1" applyNumberFormat="1" applyFont="1" applyFill="1" applyBorder="1" applyAlignment="1">
      <alignment vertical="center" wrapText="1"/>
    </xf>
    <xf numFmtId="168" fontId="16" fillId="22" borderId="15" xfId="1" applyNumberFormat="1" applyFont="1" applyFill="1" applyBorder="1" applyAlignment="1">
      <alignment vertical="center" wrapText="1"/>
    </xf>
    <xf numFmtId="168" fontId="16" fillId="22" borderId="12" xfId="1" applyNumberFormat="1" applyFont="1" applyFill="1" applyBorder="1" applyAlignment="1">
      <alignment vertical="center" wrapText="1"/>
    </xf>
    <xf numFmtId="168" fontId="16" fillId="22" borderId="7" xfId="1" quotePrefix="1" applyNumberFormat="1" applyFont="1" applyFill="1" applyBorder="1" applyAlignment="1">
      <alignment horizontal="right" vertical="center" wrapText="1"/>
    </xf>
    <xf numFmtId="168" fontId="16" fillId="22" borderId="15" xfId="1" quotePrefix="1" applyNumberFormat="1" applyFont="1" applyFill="1" applyBorder="1" applyAlignment="1">
      <alignment horizontal="right" vertical="center" wrapText="1"/>
    </xf>
    <xf numFmtId="168" fontId="16" fillId="22" borderId="12" xfId="1" quotePrefix="1" applyNumberFormat="1" applyFont="1" applyFill="1" applyBorder="1" applyAlignment="1">
      <alignment horizontal="right" vertical="center" wrapText="1"/>
    </xf>
    <xf numFmtId="168" fontId="16" fillId="22" borderId="7" xfId="0" applyNumberFormat="1" applyFont="1" applyFill="1" applyBorder="1" applyAlignment="1">
      <alignment vertical="center" wrapText="1"/>
    </xf>
    <xf numFmtId="0" fontId="39" fillId="22" borderId="7" xfId="0" applyFont="1" applyFill="1" applyBorder="1" applyAlignment="1">
      <alignment vertical="center" wrapText="1"/>
    </xf>
    <xf numFmtId="0" fontId="39" fillId="22" borderId="15" xfId="0" applyFont="1" applyFill="1" applyBorder="1" applyAlignment="1">
      <alignment vertical="center" wrapText="1"/>
    </xf>
    <xf numFmtId="0" fontId="39" fillId="22" borderId="12" xfId="0" applyFont="1" applyFill="1" applyBorder="1" applyAlignment="1">
      <alignment vertical="center" wrapText="1"/>
    </xf>
    <xf numFmtId="14" fontId="2" fillId="22" borderId="7" xfId="0" quotePrefix="1" applyNumberFormat="1" applyFont="1" applyFill="1" applyBorder="1" applyAlignment="1">
      <alignment horizontal="center" vertical="center" wrapText="1"/>
    </xf>
    <xf numFmtId="14" fontId="2" fillId="22" borderId="15" xfId="0" quotePrefix="1" applyNumberFormat="1" applyFont="1" applyFill="1" applyBorder="1" applyAlignment="1">
      <alignment horizontal="center" vertical="center" wrapText="1"/>
    </xf>
    <xf numFmtId="14" fontId="2" fillId="22" borderId="12" xfId="0" quotePrefix="1" applyNumberFormat="1" applyFont="1" applyFill="1" applyBorder="1" applyAlignment="1">
      <alignment horizontal="center" vertical="center" wrapText="1"/>
    </xf>
    <xf numFmtId="165" fontId="2" fillId="22" borderId="7" xfId="0" applyNumberFormat="1" applyFont="1" applyFill="1" applyBorder="1" applyAlignment="1">
      <alignment horizontal="center" vertical="center" wrapText="1"/>
    </xf>
    <xf numFmtId="165" fontId="2" fillId="22" borderId="15" xfId="0" applyNumberFormat="1" applyFont="1" applyFill="1" applyBorder="1" applyAlignment="1">
      <alignment horizontal="center" vertical="center" wrapText="1"/>
    </xf>
    <xf numFmtId="165" fontId="2" fillId="22" borderId="12" xfId="0" applyNumberFormat="1" applyFont="1" applyFill="1" applyBorder="1" applyAlignment="1">
      <alignment horizontal="center" vertical="center" wrapText="1"/>
    </xf>
    <xf numFmtId="14" fontId="2" fillId="22" borderId="7" xfId="0" applyNumberFormat="1" applyFont="1" applyFill="1" applyBorder="1" applyAlignment="1">
      <alignment horizontal="center" vertical="center" wrapText="1"/>
    </xf>
    <xf numFmtId="14" fontId="2" fillId="22" borderId="15" xfId="0" applyNumberFormat="1" applyFont="1" applyFill="1" applyBorder="1" applyAlignment="1">
      <alignment horizontal="center" vertical="center" wrapText="1"/>
    </xf>
    <xf numFmtId="14" fontId="2" fillId="22" borderId="12" xfId="0" applyNumberFormat="1" applyFont="1" applyFill="1" applyBorder="1" applyAlignment="1">
      <alignment horizontal="center" vertical="center" wrapText="1"/>
    </xf>
    <xf numFmtId="165" fontId="2" fillId="22" borderId="7" xfId="1" applyNumberFormat="1" applyFont="1" applyFill="1" applyBorder="1" applyAlignment="1">
      <alignment horizontal="center"/>
    </xf>
    <xf numFmtId="165" fontId="2" fillId="22" borderId="15" xfId="1" applyNumberFormat="1" applyFont="1" applyFill="1" applyBorder="1" applyAlignment="1">
      <alignment horizontal="center"/>
    </xf>
    <xf numFmtId="165" fontId="2" fillId="22" borderId="12" xfId="1" applyNumberFormat="1" applyFont="1" applyFill="1" applyBorder="1" applyAlignment="1">
      <alignment horizontal="center"/>
    </xf>
    <xf numFmtId="49" fontId="2" fillId="0" borderId="7" xfId="0" applyNumberFormat="1" applyFont="1" applyFill="1" applyBorder="1" applyAlignment="1">
      <alignment horizontal="right" vertical="center" wrapText="1"/>
    </xf>
    <xf numFmtId="49" fontId="2" fillId="0" borderId="15" xfId="0" applyNumberFormat="1" applyFont="1" applyFill="1" applyBorder="1" applyAlignment="1">
      <alignment horizontal="right" vertical="center" wrapText="1"/>
    </xf>
    <xf numFmtId="49" fontId="2" fillId="0" borderId="12" xfId="0" applyNumberFormat="1" applyFont="1" applyFill="1" applyBorder="1" applyAlignment="1">
      <alignment horizontal="right" vertical="center" wrapText="1"/>
    </xf>
    <xf numFmtId="165" fontId="2" fillId="22" borderId="7" xfId="0" applyNumberFormat="1" applyFont="1" applyFill="1" applyBorder="1" applyAlignment="1">
      <alignment horizontal="left" vertical="center" wrapText="1"/>
    </xf>
    <xf numFmtId="165" fontId="2" fillId="22" borderId="15" xfId="0" applyNumberFormat="1" applyFont="1" applyFill="1" applyBorder="1" applyAlignment="1">
      <alignment horizontal="left" vertical="center" wrapText="1"/>
    </xf>
    <xf numFmtId="165" fontId="2" fillId="22" borderId="12" xfId="0" applyNumberFormat="1" applyFont="1" applyFill="1" applyBorder="1" applyAlignment="1">
      <alignment horizontal="left" vertical="center" wrapText="1"/>
    </xf>
    <xf numFmtId="14" fontId="2" fillId="22" borderId="7" xfId="0" quotePrefix="1" applyNumberFormat="1" applyFont="1" applyFill="1" applyBorder="1" applyAlignment="1">
      <alignment horizontal="left" vertical="center" wrapText="1"/>
    </xf>
    <xf numFmtId="14" fontId="2" fillId="22" borderId="15" xfId="0" quotePrefix="1" applyNumberFormat="1" applyFont="1" applyFill="1" applyBorder="1" applyAlignment="1">
      <alignment horizontal="left" vertical="center" wrapText="1"/>
    </xf>
    <xf numFmtId="14" fontId="2" fillId="22" borderId="12" xfId="0" quotePrefix="1" applyNumberFormat="1" applyFont="1" applyFill="1" applyBorder="1" applyAlignment="1">
      <alignment horizontal="left" vertical="center" wrapText="1"/>
    </xf>
    <xf numFmtId="165" fontId="2" fillId="0" borderId="7" xfId="0" applyNumberFormat="1" applyFont="1" applyFill="1" applyBorder="1" applyAlignment="1">
      <alignment horizontal="left" vertical="center" wrapText="1"/>
    </xf>
    <xf numFmtId="165" fontId="2" fillId="0" borderId="15" xfId="0" applyNumberFormat="1" applyFont="1" applyFill="1" applyBorder="1" applyAlignment="1">
      <alignment horizontal="left" vertical="center" wrapText="1"/>
    </xf>
    <xf numFmtId="165" fontId="2" fillId="0" borderId="12" xfId="0" applyNumberFormat="1" applyFont="1" applyFill="1" applyBorder="1" applyAlignment="1">
      <alignment horizontal="left" vertical="center" wrapText="1"/>
    </xf>
    <xf numFmtId="168" fontId="2" fillId="22" borderId="7" xfId="1" applyNumberFormat="1" applyFont="1" applyFill="1" applyBorder="1" applyAlignment="1">
      <alignment horizontal="center" vertical="center" wrapText="1"/>
    </xf>
    <xf numFmtId="168" fontId="2" fillId="22" borderId="15" xfId="1" applyNumberFormat="1" applyFont="1" applyFill="1" applyBorder="1" applyAlignment="1">
      <alignment horizontal="center" vertical="center" wrapText="1"/>
    </xf>
    <xf numFmtId="168" fontId="2" fillId="22" borderId="12" xfId="1" applyNumberFormat="1" applyFont="1" applyFill="1" applyBorder="1" applyAlignment="1">
      <alignment horizontal="center" vertical="center" wrapText="1"/>
    </xf>
    <xf numFmtId="168" fontId="2" fillId="22" borderId="7" xfId="0" applyNumberFormat="1" applyFont="1" applyFill="1" applyBorder="1" applyAlignment="1">
      <alignment horizontal="center" vertical="center" wrapText="1"/>
    </xf>
    <xf numFmtId="168" fontId="2" fillId="22" borderId="15" xfId="0" applyNumberFormat="1" applyFont="1" applyFill="1" applyBorder="1" applyAlignment="1">
      <alignment horizontal="center" vertical="center" wrapText="1"/>
    </xf>
    <xf numFmtId="168" fontId="2" fillId="22" borderId="12" xfId="0" applyNumberFormat="1" applyFont="1" applyFill="1" applyBorder="1" applyAlignment="1">
      <alignment horizontal="center" vertical="center" wrapText="1"/>
    </xf>
    <xf numFmtId="0" fontId="2" fillId="22" borderId="7" xfId="0" applyFont="1" applyFill="1" applyBorder="1" applyAlignment="1">
      <alignment horizontal="center" vertical="center"/>
    </xf>
    <xf numFmtId="0" fontId="2" fillId="22" borderId="15" xfId="0" applyFont="1" applyFill="1" applyBorder="1" applyAlignment="1">
      <alignment horizontal="center" vertical="center"/>
    </xf>
    <xf numFmtId="0" fontId="2" fillId="22" borderId="12" xfId="0" applyFont="1" applyFill="1" applyBorder="1" applyAlignment="1">
      <alignment horizontal="center" vertical="center"/>
    </xf>
    <xf numFmtId="0" fontId="16" fillId="22" borderId="7" xfId="0" applyFont="1" applyFill="1" applyBorder="1" applyAlignment="1">
      <alignment wrapText="1"/>
    </xf>
    <xf numFmtId="0" fontId="16" fillId="22" borderId="15" xfId="0" applyFont="1" applyFill="1" applyBorder="1" applyAlignment="1">
      <alignment wrapText="1"/>
    </xf>
    <xf numFmtId="0" fontId="16" fillId="22" borderId="12" xfId="0" applyFont="1" applyFill="1" applyBorder="1" applyAlignment="1">
      <alignment wrapText="1"/>
    </xf>
    <xf numFmtId="168" fontId="2" fillId="0" borderId="7" xfId="0" applyNumberFormat="1" applyFont="1" applyFill="1" applyBorder="1" applyAlignment="1">
      <alignment horizontal="center" vertical="center" wrapText="1"/>
    </xf>
    <xf numFmtId="168" fontId="2" fillId="0" borderId="15" xfId="0" applyNumberFormat="1" applyFont="1" applyFill="1" applyBorder="1" applyAlignment="1">
      <alignment horizontal="center" vertical="center" wrapText="1"/>
    </xf>
    <xf numFmtId="168" fontId="2" fillId="0" borderId="12" xfId="0" applyNumberFormat="1" applyFont="1" applyFill="1" applyBorder="1" applyAlignment="1">
      <alignment horizontal="center" vertical="center" wrapText="1"/>
    </xf>
    <xf numFmtId="168" fontId="16" fillId="22" borderId="7" xfId="0" applyNumberFormat="1" applyFont="1" applyFill="1" applyBorder="1" applyAlignment="1">
      <alignment wrapText="1"/>
    </xf>
    <xf numFmtId="168" fontId="16" fillId="22" borderId="7" xfId="1" applyNumberFormat="1" applyFont="1" applyFill="1" applyBorder="1" applyAlignment="1">
      <alignment wrapText="1"/>
    </xf>
    <xf numFmtId="168" fontId="16" fillId="22" borderId="15" xfId="1" applyNumberFormat="1" applyFont="1" applyFill="1" applyBorder="1" applyAlignment="1">
      <alignment wrapText="1"/>
    </xf>
    <xf numFmtId="168" fontId="16" fillId="22" borderId="12" xfId="1" applyNumberFormat="1" applyFont="1" applyFill="1" applyBorder="1" applyAlignment="1">
      <alignment wrapText="1"/>
    </xf>
    <xf numFmtId="14" fontId="6" fillId="22" borderId="7" xfId="0" applyNumberFormat="1" applyFont="1" applyFill="1" applyBorder="1" applyAlignment="1">
      <alignment wrapText="1"/>
    </xf>
    <xf numFmtId="14" fontId="6" fillId="22" borderId="15" xfId="0" applyNumberFormat="1" applyFont="1" applyFill="1" applyBorder="1" applyAlignment="1">
      <alignment wrapText="1"/>
    </xf>
    <xf numFmtId="14" fontId="6" fillId="22" borderId="12" xfId="0" applyNumberFormat="1" applyFont="1" applyFill="1" applyBorder="1" applyAlignment="1">
      <alignment wrapText="1"/>
    </xf>
    <xf numFmtId="0" fontId="6" fillId="22" borderId="7" xfId="0" applyFont="1" applyFill="1" applyBorder="1" applyAlignment="1">
      <alignment wrapText="1"/>
    </xf>
    <xf numFmtId="0" fontId="6" fillId="22" borderId="15" xfId="0" applyFont="1" applyFill="1" applyBorder="1" applyAlignment="1">
      <alignment wrapText="1"/>
    </xf>
    <xf numFmtId="0" fontId="6" fillId="22" borderId="12" xfId="0" applyFont="1" applyFill="1" applyBorder="1" applyAlignment="1">
      <alignment wrapText="1"/>
    </xf>
    <xf numFmtId="165" fontId="6" fillId="22" borderId="7" xfId="0" applyNumberFormat="1" applyFont="1" applyFill="1" applyBorder="1" applyAlignment="1">
      <alignment wrapText="1"/>
    </xf>
    <xf numFmtId="165" fontId="6" fillId="22" borderId="15" xfId="0" applyNumberFormat="1" applyFont="1" applyFill="1" applyBorder="1" applyAlignment="1">
      <alignment wrapText="1"/>
    </xf>
    <xf numFmtId="165" fontId="6" fillId="22" borderId="12" xfId="0" applyNumberFormat="1" applyFont="1" applyFill="1" applyBorder="1" applyAlignment="1">
      <alignment wrapText="1"/>
    </xf>
    <xf numFmtId="0" fontId="16" fillId="0" borderId="7" xfId="0" applyFont="1" applyBorder="1" applyAlignment="1">
      <alignment wrapText="1"/>
    </xf>
    <xf numFmtId="0" fontId="16" fillId="0" borderId="15" xfId="0" applyFont="1" applyBorder="1" applyAlignment="1">
      <alignment wrapText="1"/>
    </xf>
    <xf numFmtId="0" fontId="16" fillId="0" borderId="12" xfId="0" applyFont="1" applyBorder="1" applyAlignment="1">
      <alignment wrapText="1"/>
    </xf>
    <xf numFmtId="168" fontId="16" fillId="0" borderId="7" xfId="1" applyNumberFormat="1" applyFont="1" applyBorder="1" applyAlignment="1">
      <alignment wrapText="1"/>
    </xf>
    <xf numFmtId="168" fontId="16" fillId="0" borderId="15" xfId="1" applyNumberFormat="1" applyFont="1" applyBorder="1" applyAlignment="1">
      <alignment wrapText="1"/>
    </xf>
    <xf numFmtId="168" fontId="16" fillId="0" borderId="12" xfId="1" applyNumberFormat="1" applyFont="1" applyBorder="1" applyAlignment="1">
      <alignment wrapText="1"/>
    </xf>
    <xf numFmtId="168" fontId="2" fillId="17" borderId="7" xfId="1" applyNumberFormat="1" applyFont="1" applyFill="1" applyBorder="1" applyAlignment="1">
      <alignment horizontal="center" vertical="center" wrapText="1"/>
    </xf>
    <xf numFmtId="168" fontId="2" fillId="17" borderId="15" xfId="1" applyNumberFormat="1" applyFont="1" applyFill="1" applyBorder="1" applyAlignment="1">
      <alignment horizontal="center" vertical="center" wrapText="1"/>
    </xf>
    <xf numFmtId="168" fontId="2" fillId="17" borderId="12" xfId="1" applyNumberFormat="1" applyFont="1" applyFill="1" applyBorder="1" applyAlignment="1">
      <alignment horizontal="center" vertical="center" wrapText="1"/>
    </xf>
    <xf numFmtId="168" fontId="2" fillId="22" borderId="7" xfId="1" applyNumberFormat="1" applyFont="1" applyFill="1" applyBorder="1" applyAlignment="1">
      <alignment horizontal="left" vertical="center" wrapText="1"/>
    </xf>
    <xf numFmtId="168" fontId="2" fillId="22" borderId="15" xfId="1" applyNumberFormat="1" applyFont="1" applyFill="1" applyBorder="1" applyAlignment="1">
      <alignment horizontal="left" vertical="center" wrapText="1"/>
    </xf>
    <xf numFmtId="168" fontId="2" fillId="22" borderId="12" xfId="1" applyNumberFormat="1" applyFont="1" applyFill="1" applyBorder="1" applyAlignment="1">
      <alignment horizontal="left" vertical="center" wrapText="1"/>
    </xf>
    <xf numFmtId="165" fontId="2" fillId="0" borderId="15" xfId="0" applyNumberFormat="1" applyFont="1" applyFill="1" applyBorder="1" applyAlignment="1">
      <alignment horizontal="center" vertical="center"/>
    </xf>
    <xf numFmtId="165" fontId="2" fillId="0" borderId="12" xfId="0" applyNumberFormat="1" applyFont="1" applyFill="1" applyBorder="1" applyAlignment="1">
      <alignment horizontal="center" vertical="center"/>
    </xf>
    <xf numFmtId="3" fontId="2" fillId="22" borderId="7" xfId="1" applyNumberFormat="1" applyFont="1" applyFill="1" applyBorder="1" applyAlignment="1">
      <alignment horizontal="center" vertical="center"/>
    </xf>
    <xf numFmtId="3" fontId="2" fillId="22" borderId="15" xfId="1" applyNumberFormat="1" applyFont="1" applyFill="1" applyBorder="1" applyAlignment="1">
      <alignment horizontal="center" vertical="center"/>
    </xf>
    <xf numFmtId="3" fontId="2" fillId="22" borderId="12" xfId="1" applyNumberFormat="1" applyFont="1" applyFill="1" applyBorder="1" applyAlignment="1">
      <alignment horizontal="center" vertical="center"/>
    </xf>
    <xf numFmtId="0" fontId="3" fillId="22" borderId="7" xfId="0" applyFont="1" applyFill="1" applyBorder="1" applyAlignment="1">
      <alignment horizontal="center" vertical="center" wrapText="1"/>
    </xf>
    <xf numFmtId="0" fontId="3" fillId="22" borderId="15" xfId="0" applyFont="1" applyFill="1" applyBorder="1" applyAlignment="1">
      <alignment horizontal="center" vertical="center" wrapText="1"/>
    </xf>
    <xf numFmtId="0" fontId="3" fillId="22" borderId="12" xfId="0" applyFont="1" applyFill="1" applyBorder="1" applyAlignment="1">
      <alignment horizontal="center" vertical="center" wrapText="1"/>
    </xf>
    <xf numFmtId="165" fontId="2" fillId="23" borderId="7" xfId="1" applyNumberFormat="1" applyFont="1" applyFill="1" applyBorder="1" applyAlignment="1">
      <alignment wrapText="1"/>
    </xf>
    <xf numFmtId="165" fontId="2" fillId="23" borderId="12" xfId="1" applyNumberFormat="1" applyFont="1" applyFill="1" applyBorder="1" applyAlignment="1">
      <alignment wrapText="1"/>
    </xf>
    <xf numFmtId="165" fontId="2" fillId="22" borderId="7" xfId="1" applyNumberFormat="1" applyFont="1" applyFill="1" applyBorder="1" applyAlignment="1">
      <alignment horizontal="center" vertical="center" wrapText="1"/>
    </xf>
    <xf numFmtId="165" fontId="2" fillId="22" borderId="15" xfId="1" applyNumberFormat="1" applyFont="1" applyFill="1" applyBorder="1" applyAlignment="1">
      <alignment horizontal="center" vertical="center" wrapText="1"/>
    </xf>
    <xf numFmtId="165" fontId="2" fillId="22" borderId="12" xfId="1" applyNumberFormat="1" applyFont="1" applyFill="1" applyBorder="1" applyAlignment="1">
      <alignment horizontal="center" vertical="center" wrapText="1"/>
    </xf>
    <xf numFmtId="14" fontId="2" fillId="22" borderId="7" xfId="0" applyNumberFormat="1" applyFont="1" applyFill="1" applyBorder="1" applyAlignment="1">
      <alignment horizontal="center" vertical="center"/>
    </xf>
    <xf numFmtId="14" fontId="2" fillId="22" borderId="15" xfId="0" applyNumberFormat="1" applyFont="1" applyFill="1" applyBorder="1" applyAlignment="1">
      <alignment horizontal="center" vertical="center"/>
    </xf>
    <xf numFmtId="14" fontId="2" fillId="22" borderId="12" xfId="0" applyNumberFormat="1" applyFont="1" applyFill="1" applyBorder="1" applyAlignment="1">
      <alignment horizontal="center" vertical="center"/>
    </xf>
    <xf numFmtId="0" fontId="2" fillId="0" borderId="7" xfId="0" applyFont="1" applyFill="1" applyBorder="1" applyAlignment="1">
      <alignment vertical="center"/>
    </xf>
    <xf numFmtId="0" fontId="2" fillId="0" borderId="12" xfId="0" applyFont="1" applyFill="1" applyBorder="1" applyAlignment="1">
      <alignment vertical="center"/>
    </xf>
    <xf numFmtId="0" fontId="2" fillId="22" borderId="7" xfId="0" quotePrefix="1" applyFont="1" applyFill="1" applyBorder="1" applyAlignment="1">
      <alignment horizontal="left" vertical="center" wrapText="1"/>
    </xf>
    <xf numFmtId="0" fontId="2" fillId="22" borderId="15" xfId="0" quotePrefix="1" applyFont="1" applyFill="1" applyBorder="1" applyAlignment="1">
      <alignment horizontal="left" vertical="center" wrapText="1"/>
    </xf>
    <xf numFmtId="0" fontId="2" fillId="22" borderId="12" xfId="0" quotePrefix="1" applyFont="1" applyFill="1" applyBorder="1" applyAlignment="1">
      <alignment horizontal="left" vertical="center" wrapText="1"/>
    </xf>
    <xf numFmtId="0" fontId="2" fillId="22" borderId="7" xfId="0" applyFont="1" applyFill="1" applyBorder="1" applyAlignment="1"/>
    <xf numFmtId="0" fontId="2" fillId="22" borderId="15" xfId="0" applyFont="1" applyFill="1" applyBorder="1" applyAlignment="1"/>
    <xf numFmtId="0" fontId="2" fillId="22" borderId="12" xfId="0" applyFont="1" applyFill="1" applyBorder="1" applyAlignment="1"/>
    <xf numFmtId="0" fontId="2" fillId="0" borderId="15" xfId="0" applyFont="1" applyFill="1" applyBorder="1" applyAlignment="1"/>
    <xf numFmtId="164" fontId="2" fillId="22" borderId="7" xfId="1" applyFont="1" applyFill="1" applyBorder="1" applyAlignment="1">
      <alignment horizontal="center" vertical="center" wrapText="1"/>
    </xf>
    <xf numFmtId="164" fontId="2" fillId="22" borderId="15" xfId="1" applyFont="1" applyFill="1" applyBorder="1" applyAlignment="1">
      <alignment horizontal="center" vertical="center" wrapText="1"/>
    </xf>
    <xf numFmtId="164" fontId="2" fillId="22" borderId="12" xfId="1" applyFont="1" applyFill="1" applyBorder="1" applyAlignment="1">
      <alignment horizontal="center" vertical="center" wrapText="1"/>
    </xf>
    <xf numFmtId="165" fontId="2" fillId="18" borderId="15" xfId="0" applyNumberFormat="1" applyFont="1" applyFill="1" applyBorder="1" applyAlignment="1">
      <alignment horizontal="center" vertical="center"/>
    </xf>
    <xf numFmtId="165" fontId="2" fillId="18" borderId="12" xfId="0" applyNumberFormat="1" applyFont="1" applyFill="1" applyBorder="1" applyAlignment="1">
      <alignment horizontal="center" vertical="center"/>
    </xf>
    <xf numFmtId="168" fontId="2" fillId="0" borderId="7" xfId="1" applyNumberFormat="1" applyFont="1" applyFill="1" applyBorder="1" applyAlignment="1"/>
    <xf numFmtId="168" fontId="2" fillId="0" borderId="15" xfId="1" applyNumberFormat="1" applyFont="1" applyFill="1" applyBorder="1" applyAlignment="1"/>
    <xf numFmtId="168" fontId="2" fillId="0" borderId="12" xfId="1" applyNumberFormat="1" applyFont="1" applyFill="1" applyBorder="1" applyAlignment="1"/>
    <xf numFmtId="168" fontId="2" fillId="22" borderId="7" xfId="1" applyNumberFormat="1" applyFont="1" applyFill="1" applyBorder="1" applyAlignment="1"/>
    <xf numFmtId="168" fontId="2" fillId="22" borderId="15" xfId="1" applyNumberFormat="1" applyFont="1" applyFill="1" applyBorder="1" applyAlignment="1"/>
    <xf numFmtId="168" fontId="2" fillId="22" borderId="12" xfId="1" applyNumberFormat="1" applyFont="1" applyFill="1" applyBorder="1" applyAlignment="1"/>
    <xf numFmtId="165" fontId="2" fillId="0" borderId="7" xfId="1" applyNumberFormat="1" applyFont="1" applyFill="1" applyBorder="1" applyAlignment="1"/>
    <xf numFmtId="165" fontId="2" fillId="0" borderId="12" xfId="1" applyNumberFormat="1" applyFont="1" applyFill="1" applyBorder="1" applyAlignment="1"/>
    <xf numFmtId="165" fontId="2" fillId="22" borderId="7" xfId="1" quotePrefix="1" applyNumberFormat="1" applyFont="1" applyFill="1" applyBorder="1" applyAlignment="1">
      <alignment horizontal="center" vertical="center" wrapText="1"/>
    </xf>
    <xf numFmtId="165" fontId="2" fillId="22" borderId="12" xfId="1" quotePrefix="1" applyNumberFormat="1" applyFont="1" applyFill="1" applyBorder="1" applyAlignment="1">
      <alignment horizontal="center" vertical="center" wrapText="1"/>
    </xf>
    <xf numFmtId="165" fontId="2" fillId="22" borderId="7" xfId="1" applyNumberFormat="1" applyFont="1" applyFill="1" applyBorder="1" applyAlignment="1"/>
    <xf numFmtId="165" fontId="2" fillId="22" borderId="12" xfId="1" applyNumberFormat="1" applyFont="1" applyFill="1" applyBorder="1" applyAlignment="1"/>
    <xf numFmtId="0" fontId="3" fillId="22" borderId="7" xfId="0" applyFont="1" applyFill="1" applyBorder="1" applyAlignment="1">
      <alignment horizontal="center" vertical="center"/>
    </xf>
    <xf numFmtId="0" fontId="3" fillId="22" borderId="15" xfId="0" applyFont="1" applyFill="1" applyBorder="1" applyAlignment="1">
      <alignment horizontal="center" vertical="center"/>
    </xf>
    <xf numFmtId="0" fontId="3" fillId="22" borderId="12" xfId="0" applyFont="1" applyFill="1" applyBorder="1" applyAlignment="1">
      <alignment horizontal="center" vertical="center"/>
    </xf>
    <xf numFmtId="168" fontId="2" fillId="22" borderId="7" xfId="0" applyNumberFormat="1" applyFont="1" applyFill="1" applyBorder="1" applyAlignment="1">
      <alignment horizontal="left" vertical="center" wrapText="1"/>
    </xf>
    <xf numFmtId="165" fontId="2" fillId="0" borderId="15" xfId="1" applyNumberFormat="1" applyFont="1" applyFill="1" applyBorder="1" applyAlignment="1"/>
    <xf numFmtId="165" fontId="2" fillId="0" borderId="7" xfId="1" applyNumberFormat="1" applyFont="1" applyFill="1" applyBorder="1" applyAlignment="1">
      <alignment horizontal="left" vertical="center" wrapText="1"/>
    </xf>
    <xf numFmtId="165" fontId="2" fillId="0" borderId="15" xfId="1" applyNumberFormat="1" applyFont="1" applyFill="1" applyBorder="1" applyAlignment="1">
      <alignment horizontal="left" vertical="center" wrapText="1"/>
    </xf>
    <xf numFmtId="165" fontId="2" fillId="0" borderId="12" xfId="1" applyNumberFormat="1" applyFont="1" applyFill="1" applyBorder="1" applyAlignment="1">
      <alignment horizontal="left" vertical="center" wrapText="1"/>
    </xf>
    <xf numFmtId="165" fontId="2" fillId="22" borderId="15" xfId="1" applyNumberFormat="1" applyFont="1" applyFill="1" applyBorder="1" applyAlignment="1"/>
    <xf numFmtId="165" fontId="2" fillId="22" borderId="7" xfId="1" applyNumberFormat="1" applyFont="1" applyFill="1" applyBorder="1" applyAlignment="1">
      <alignment vertical="center"/>
    </xf>
    <xf numFmtId="165" fontId="2" fillId="22" borderId="15" xfId="1" applyNumberFormat="1" applyFont="1" applyFill="1" applyBorder="1" applyAlignment="1">
      <alignment vertical="center"/>
    </xf>
    <xf numFmtId="165" fontId="2" fillId="22" borderId="12" xfId="1" applyNumberFormat="1" applyFont="1" applyFill="1" applyBorder="1" applyAlignment="1">
      <alignment vertical="center"/>
    </xf>
    <xf numFmtId="14" fontId="2" fillId="22" borderId="7" xfId="1" applyNumberFormat="1" applyFont="1" applyFill="1" applyBorder="1" applyAlignment="1">
      <alignment horizontal="center" vertical="center" wrapText="1"/>
    </xf>
    <xf numFmtId="14" fontId="2" fillId="22" borderId="15" xfId="1" applyNumberFormat="1" applyFont="1" applyFill="1" applyBorder="1" applyAlignment="1">
      <alignment horizontal="center" vertical="center" wrapText="1"/>
    </xf>
    <xf numFmtId="14" fontId="2" fillId="22" borderId="12" xfId="1" applyNumberFormat="1" applyFont="1" applyFill="1" applyBorder="1" applyAlignment="1">
      <alignment horizontal="center" vertical="center" wrapText="1"/>
    </xf>
    <xf numFmtId="165" fontId="2" fillId="22" borderId="7" xfId="1" applyNumberFormat="1" applyFont="1" applyFill="1" applyBorder="1" applyAlignment="1">
      <alignment horizontal="center" vertical="center"/>
    </xf>
    <xf numFmtId="165" fontId="2" fillId="22" borderId="12" xfId="1" applyNumberFormat="1" applyFont="1" applyFill="1" applyBorder="1" applyAlignment="1">
      <alignment horizontal="center" vertical="center"/>
    </xf>
    <xf numFmtId="0" fontId="2" fillId="18" borderId="7" xfId="0" applyFont="1" applyFill="1" applyBorder="1" applyAlignment="1"/>
    <xf numFmtId="0" fontId="2" fillId="18" borderId="12" xfId="0" applyFont="1" applyFill="1" applyBorder="1" applyAlignment="1"/>
    <xf numFmtId="0" fontId="2" fillId="18" borderId="7" xfId="0" quotePrefix="1" applyFont="1" applyFill="1" applyBorder="1" applyAlignment="1"/>
    <xf numFmtId="0" fontId="2" fillId="18" borderId="12" xfId="0" quotePrefix="1" applyFont="1" applyFill="1" applyBorder="1" applyAlignment="1"/>
    <xf numFmtId="165" fontId="2" fillId="18" borderId="7" xfId="1" applyNumberFormat="1" applyFont="1" applyFill="1" applyBorder="1" applyAlignment="1">
      <alignment horizontal="center" vertical="center"/>
    </xf>
    <xf numFmtId="165" fontId="2" fillId="18" borderId="12" xfId="1" applyNumberFormat="1" applyFont="1" applyFill="1" applyBorder="1" applyAlignment="1">
      <alignment horizontal="center" vertical="center"/>
    </xf>
    <xf numFmtId="165" fontId="2" fillId="18" borderId="7" xfId="0" applyNumberFormat="1" applyFont="1" applyFill="1" applyBorder="1" applyAlignment="1"/>
    <xf numFmtId="165" fontId="2" fillId="18" borderId="12" xfId="0" applyNumberFormat="1" applyFont="1" applyFill="1" applyBorder="1" applyAlignment="1"/>
    <xf numFmtId="165" fontId="2" fillId="18" borderId="7" xfId="1" quotePrefix="1" applyNumberFormat="1" applyFont="1" applyFill="1" applyBorder="1" applyAlignment="1">
      <alignment horizontal="center" vertical="center" wrapText="1"/>
    </xf>
    <xf numFmtId="165" fontId="2" fillId="18" borderId="12" xfId="1" quotePrefix="1" applyNumberFormat="1" applyFont="1" applyFill="1" applyBorder="1" applyAlignment="1">
      <alignment horizontal="center" vertical="center" wrapText="1"/>
    </xf>
    <xf numFmtId="2" fontId="2" fillId="22" borderId="7" xfId="0" applyNumberFormat="1" applyFont="1" applyFill="1" applyBorder="1" applyAlignment="1">
      <alignment horizontal="center" vertical="center" wrapText="1"/>
    </xf>
    <xf numFmtId="2" fontId="2" fillId="22" borderId="15" xfId="0" applyNumberFormat="1" applyFont="1" applyFill="1" applyBorder="1" applyAlignment="1">
      <alignment horizontal="center" vertical="center" wrapText="1"/>
    </xf>
    <xf numFmtId="2" fontId="2" fillId="22" borderId="12" xfId="0" applyNumberFormat="1" applyFont="1" applyFill="1" applyBorder="1" applyAlignment="1">
      <alignment horizontal="center" vertical="center" wrapText="1"/>
    </xf>
    <xf numFmtId="168" fontId="2" fillId="18" borderId="15" xfId="1" applyNumberFormat="1" applyFont="1" applyFill="1" applyBorder="1" applyAlignment="1">
      <alignment horizontal="center" vertical="center" wrapText="1"/>
    </xf>
    <xf numFmtId="168" fontId="2" fillId="18" borderId="12" xfId="1" applyNumberFormat="1" applyFont="1" applyFill="1" applyBorder="1" applyAlignment="1">
      <alignment horizontal="center" vertical="center" wrapText="1"/>
    </xf>
    <xf numFmtId="14" fontId="2" fillId="18" borderId="15" xfId="0" quotePrefix="1" applyNumberFormat="1" applyFont="1" applyFill="1" applyBorder="1" applyAlignment="1">
      <alignment horizontal="center" vertical="center" wrapText="1"/>
    </xf>
    <xf numFmtId="14" fontId="2" fillId="18" borderId="12" xfId="0" quotePrefix="1" applyNumberFormat="1" applyFont="1" applyFill="1" applyBorder="1" applyAlignment="1">
      <alignment horizontal="center" vertical="center" wrapText="1"/>
    </xf>
    <xf numFmtId="0" fontId="2" fillId="21" borderId="5" xfId="0" applyFont="1" applyFill="1" applyBorder="1" applyAlignment="1">
      <alignment horizontal="center"/>
    </xf>
    <xf numFmtId="0" fontId="2" fillId="22" borderId="5" xfId="0" applyFont="1" applyFill="1" applyBorder="1" applyAlignment="1">
      <alignment horizontal="center"/>
    </xf>
    <xf numFmtId="0" fontId="2" fillId="22" borderId="13" xfId="0" applyFont="1" applyFill="1" applyBorder="1" applyAlignment="1">
      <alignment horizontal="center"/>
    </xf>
    <xf numFmtId="165" fontId="2" fillId="23" borderId="7" xfId="1" applyNumberFormat="1" applyFont="1" applyFill="1" applyBorder="1" applyAlignment="1"/>
    <xf numFmtId="165" fontId="2" fillId="23" borderId="12" xfId="1" applyNumberFormat="1" applyFont="1" applyFill="1" applyBorder="1" applyAlignment="1"/>
    <xf numFmtId="0" fontId="38" fillId="0" borderId="0" xfId="0" applyFont="1" applyBorder="1" applyAlignment="1">
      <alignment vertical="center"/>
    </xf>
    <xf numFmtId="0" fontId="34" fillId="0" borderId="9" xfId="0" applyFont="1" applyFill="1" applyBorder="1" applyAlignment="1">
      <alignment horizontal="center"/>
    </xf>
    <xf numFmtId="0" fontId="34" fillId="0" borderId="10" xfId="0" applyFont="1" applyFill="1" applyBorder="1" applyAlignment="1">
      <alignment horizontal="center"/>
    </xf>
    <xf numFmtId="0" fontId="34" fillId="0" borderId="11" xfId="0" applyFont="1" applyFill="1" applyBorder="1" applyAlignment="1">
      <alignment horizontal="center"/>
    </xf>
    <xf numFmtId="0" fontId="34" fillId="0" borderId="8" xfId="0" applyFont="1" applyFill="1" applyBorder="1" applyAlignment="1">
      <alignment horizontal="center"/>
    </xf>
    <xf numFmtId="0" fontId="34" fillId="0" borderId="8" xfId="0" applyFont="1" applyFill="1" applyBorder="1" applyAlignment="1">
      <alignment horizontal="center" vertical="center"/>
    </xf>
    <xf numFmtId="165" fontId="34" fillId="0" borderId="8" xfId="1" applyNumberFormat="1" applyFont="1" applyFill="1" applyBorder="1" applyAlignment="1">
      <alignment horizontal="center" vertical="center" wrapText="1"/>
    </xf>
    <xf numFmtId="0" fontId="40" fillId="0" borderId="8" xfId="0" applyFont="1" applyFill="1" applyBorder="1" applyAlignment="1">
      <alignment horizontal="center" vertical="center" wrapText="1"/>
    </xf>
    <xf numFmtId="165" fontId="34" fillId="0" borderId="8" xfId="1" quotePrefix="1" applyNumberFormat="1" applyFont="1" applyFill="1" applyBorder="1" applyAlignment="1">
      <alignment horizontal="center" vertical="center" wrapText="1"/>
    </xf>
    <xf numFmtId="0" fontId="42" fillId="0" borderId="8" xfId="0" applyFont="1" applyFill="1" applyBorder="1" applyAlignment="1">
      <alignment horizontal="center" wrapText="1"/>
    </xf>
    <xf numFmtId="14" fontId="34" fillId="0" borderId="8" xfId="0" applyNumberFormat="1" applyFont="1" applyFill="1" applyBorder="1" applyAlignment="1">
      <alignment horizontal="center" vertical="center" wrapText="1"/>
    </xf>
    <xf numFmtId="14" fontId="34" fillId="0" borderId="8" xfId="0" applyNumberFormat="1" applyFont="1" applyFill="1" applyBorder="1" applyAlignment="1">
      <alignment horizontal="left" vertical="center" wrapText="1"/>
    </xf>
    <xf numFmtId="49" fontId="34" fillId="0" borderId="8" xfId="0" applyNumberFormat="1" applyFont="1" applyFill="1" applyBorder="1" applyAlignment="1">
      <alignment horizontal="center" vertical="center" wrapText="1"/>
    </xf>
    <xf numFmtId="0" fontId="34" fillId="0" borderId="8" xfId="0" applyFont="1" applyFill="1" applyBorder="1" applyAlignment="1">
      <alignment horizontal="justify" vertical="center" wrapText="1"/>
    </xf>
    <xf numFmtId="0" fontId="40" fillId="0" borderId="8" xfId="0" applyFont="1" applyFill="1" applyBorder="1" applyAlignment="1">
      <alignment vertical="center"/>
    </xf>
    <xf numFmtId="0" fontId="40" fillId="0" borderId="8" xfId="0" applyFont="1" applyFill="1" applyBorder="1" applyAlignment="1">
      <alignment vertical="center" wrapText="1"/>
    </xf>
    <xf numFmtId="168" fontId="40" fillId="0" borderId="8" xfId="0" applyNumberFormat="1" applyFont="1" applyFill="1" applyBorder="1" applyAlignment="1">
      <alignment horizontal="center" vertical="center" wrapText="1"/>
    </xf>
    <xf numFmtId="14" fontId="34" fillId="0" borderId="8" xfId="0" quotePrefix="1" applyNumberFormat="1" applyFont="1" applyFill="1" applyBorder="1" applyAlignment="1">
      <alignment horizontal="center" vertical="center" wrapText="1"/>
    </xf>
    <xf numFmtId="168" fontId="34" fillId="0" borderId="8" xfId="0" applyNumberFormat="1" applyFont="1" applyFill="1" applyBorder="1" applyAlignment="1">
      <alignment horizontal="center" vertical="center" wrapText="1"/>
    </xf>
    <xf numFmtId="166" fontId="34" fillId="0" borderId="8" xfId="1" applyNumberFormat="1" applyFont="1" applyFill="1" applyBorder="1" applyAlignment="1">
      <alignment horizontal="center" vertical="center" wrapText="1"/>
    </xf>
    <xf numFmtId="0" fontId="42" fillId="0" borderId="8" xfId="0" applyFont="1" applyFill="1" applyBorder="1" applyAlignment="1">
      <alignment horizontal="center" vertical="center"/>
    </xf>
    <xf numFmtId="0" fontId="42" fillId="0" borderId="8" xfId="0" applyFont="1" applyFill="1" applyBorder="1" applyAlignment="1">
      <alignment horizontal="center"/>
    </xf>
    <xf numFmtId="166" fontId="34" fillId="0" borderId="8" xfId="0" applyNumberFormat="1" applyFont="1" applyFill="1" applyBorder="1" applyAlignment="1">
      <alignment vertical="center"/>
    </xf>
    <xf numFmtId="0" fontId="34" fillId="0" borderId="8" xfId="0" applyFont="1" applyFill="1" applyBorder="1" applyAlignment="1">
      <alignment vertical="center" wrapText="1"/>
    </xf>
    <xf numFmtId="0" fontId="34" fillId="0" borderId="8" xfId="0" applyFont="1" applyFill="1" applyBorder="1" applyAlignment="1">
      <alignment vertical="center"/>
    </xf>
    <xf numFmtId="0" fontId="40" fillId="0" borderId="8" xfId="0" applyFont="1" applyFill="1" applyBorder="1" applyAlignment="1">
      <alignment horizontal="left" vertical="center" wrapText="1"/>
    </xf>
    <xf numFmtId="14" fontId="34" fillId="0" borderId="8" xfId="0" applyNumberFormat="1" applyFont="1" applyFill="1" applyBorder="1" applyAlignment="1">
      <alignment horizontal="right" vertical="center" wrapText="1"/>
    </xf>
    <xf numFmtId="0" fontId="40" fillId="0" borderId="8" xfId="0" applyFont="1" applyFill="1" applyBorder="1" applyAlignment="1">
      <alignment horizontal="right" vertical="center" wrapText="1"/>
    </xf>
    <xf numFmtId="0" fontId="42" fillId="0" borderId="8" xfId="0" applyFont="1" applyFill="1" applyBorder="1" applyAlignment="1">
      <alignment wrapText="1"/>
    </xf>
    <xf numFmtId="0" fontId="34" fillId="0" borderId="8" xfId="0" applyFont="1" applyFill="1" applyBorder="1" applyAlignment="1">
      <alignment wrapText="1"/>
    </xf>
    <xf numFmtId="0" fontId="44" fillId="0" borderId="8" xfId="0" applyFont="1" applyFill="1" applyBorder="1" applyAlignment="1">
      <alignment horizontal="left" vertical="center" wrapText="1"/>
    </xf>
    <xf numFmtId="0" fontId="44" fillId="0" borderId="8" xfId="0" applyFont="1" applyFill="1" applyBorder="1" applyAlignment="1">
      <alignment horizontal="center" vertical="center" wrapText="1"/>
    </xf>
    <xf numFmtId="14" fontId="45" fillId="0" borderId="8" xfId="0" applyNumberFormat="1" applyFont="1" applyFill="1" applyBorder="1" applyAlignment="1">
      <alignment horizontal="center" vertical="center" wrapText="1"/>
    </xf>
    <xf numFmtId="0" fontId="34" fillId="0" borderId="8" xfId="0" applyFont="1" applyFill="1" applyBorder="1" applyAlignment="1"/>
    <xf numFmtId="0" fontId="41" fillId="0" borderId="8" xfId="0" applyFont="1" applyFill="1" applyBorder="1" applyAlignment="1">
      <alignment horizontal="center" vertical="center" wrapText="1"/>
    </xf>
    <xf numFmtId="0" fontId="41" fillId="0" borderId="8" xfId="0" applyFont="1" applyFill="1" applyBorder="1" applyAlignment="1">
      <alignment vertical="center" wrapText="1"/>
    </xf>
    <xf numFmtId="14" fontId="41" fillId="0" borderId="8" xfId="0" applyNumberFormat="1" applyFont="1" applyFill="1" applyBorder="1" applyAlignment="1">
      <alignment vertical="center" wrapText="1"/>
    </xf>
    <xf numFmtId="168" fontId="34" fillId="0" borderId="8" xfId="0" applyNumberFormat="1" applyFont="1" applyFill="1" applyBorder="1" applyAlignment="1">
      <alignment horizontal="left" vertical="center" wrapText="1"/>
    </xf>
    <xf numFmtId="2" fontId="34" fillId="0" borderId="8" xfId="0" applyNumberFormat="1" applyFont="1" applyFill="1" applyBorder="1" applyAlignment="1">
      <alignment horizontal="right" vertical="center" wrapText="1"/>
    </xf>
    <xf numFmtId="168" fontId="34" fillId="0" borderId="8" xfId="0" applyNumberFormat="1" applyFont="1" applyFill="1" applyBorder="1" applyAlignment="1">
      <alignment horizontal="right" vertical="center" wrapText="1"/>
    </xf>
    <xf numFmtId="168" fontId="34" fillId="0" borderId="8" xfId="1" applyNumberFormat="1" applyFont="1" applyFill="1" applyBorder="1" applyAlignment="1">
      <alignment horizontal="center"/>
    </xf>
    <xf numFmtId="14" fontId="34" fillId="0" borderId="8" xfId="0" applyNumberFormat="1" applyFont="1" applyFill="1" applyBorder="1" applyAlignment="1">
      <alignment horizontal="center" vertical="center"/>
    </xf>
    <xf numFmtId="165" fontId="34" fillId="0" borderId="8" xfId="1" applyNumberFormat="1" applyFont="1" applyFill="1" applyBorder="1" applyAlignment="1">
      <alignment horizontal="center"/>
    </xf>
    <xf numFmtId="0" fontId="34" fillId="0" borderId="15" xfId="0" quotePrefix="1" applyFont="1" applyFill="1" applyBorder="1" applyAlignment="1">
      <alignment horizontal="center" vertical="center" wrapText="1"/>
    </xf>
    <xf numFmtId="0" fontId="34" fillId="0" borderId="12" xfId="0" quotePrefix="1" applyFont="1" applyFill="1" applyBorder="1" applyAlignment="1">
      <alignment horizontal="center" vertical="center" wrapText="1"/>
    </xf>
    <xf numFmtId="165" fontId="34" fillId="0" borderId="8" xfId="0" applyNumberFormat="1" applyFont="1" applyFill="1" applyBorder="1" applyAlignment="1">
      <alignment horizontal="center"/>
    </xf>
    <xf numFmtId="0" fontId="34" fillId="0" borderId="8" xfId="0" quotePrefix="1" applyFont="1" applyFill="1" applyBorder="1" applyAlignment="1">
      <alignment horizontal="center" vertical="center" wrapText="1"/>
    </xf>
    <xf numFmtId="168" fontId="40" fillId="0" borderId="8" xfId="1" applyNumberFormat="1" applyFont="1" applyFill="1" applyBorder="1" applyAlignment="1">
      <alignment horizontal="center" vertical="center" wrapText="1"/>
    </xf>
    <xf numFmtId="0" fontId="34" fillId="0" borderId="8" xfId="0" applyFont="1" applyFill="1" applyBorder="1" applyAlignment="1">
      <alignment horizontal="right" vertical="center" wrapText="1"/>
    </xf>
    <xf numFmtId="14" fontId="34" fillId="0" borderId="8" xfId="0" quotePrefix="1" applyNumberFormat="1" applyFont="1" applyFill="1" applyBorder="1" applyAlignment="1">
      <alignment horizontal="left" vertical="center" wrapText="1"/>
    </xf>
    <xf numFmtId="14" fontId="34" fillId="0" borderId="7" xfId="0" quotePrefix="1" applyNumberFormat="1" applyFont="1" applyFill="1" applyBorder="1" applyAlignment="1">
      <alignment horizontal="center" vertical="center" wrapText="1"/>
    </xf>
    <xf numFmtId="168" fontId="34" fillId="0" borderId="8" xfId="1" quotePrefix="1" applyNumberFormat="1" applyFont="1" applyFill="1" applyBorder="1" applyAlignment="1">
      <alignment horizontal="left" vertical="center" wrapText="1"/>
    </xf>
    <xf numFmtId="168" fontId="34" fillId="0" borderId="8" xfId="1" applyNumberFormat="1" applyFont="1" applyFill="1" applyBorder="1" applyAlignment="1">
      <alignment horizontal="left" vertical="center" wrapText="1"/>
    </xf>
    <xf numFmtId="0" fontId="42" fillId="0" borderId="7" xfId="0" applyFont="1" applyFill="1" applyBorder="1" applyAlignment="1">
      <alignment horizontal="center" vertical="center"/>
    </xf>
    <xf numFmtId="0" fontId="42" fillId="0" borderId="15" xfId="0" applyFont="1" applyFill="1" applyBorder="1" applyAlignment="1">
      <alignment horizontal="center" vertical="center"/>
    </xf>
    <xf numFmtId="0" fontId="42" fillId="0" borderId="12" xfId="0" applyFont="1" applyFill="1" applyBorder="1" applyAlignment="1">
      <alignment horizontal="center" vertical="center"/>
    </xf>
    <xf numFmtId="0" fontId="42" fillId="0" borderId="7" xfId="0" applyFont="1" applyFill="1" applyBorder="1" applyAlignment="1">
      <alignment horizontal="center"/>
    </xf>
    <xf numFmtId="0" fontId="42" fillId="0" borderId="15" xfId="0" applyFont="1" applyFill="1" applyBorder="1" applyAlignment="1">
      <alignment horizontal="center"/>
    </xf>
    <xf numFmtId="0" fontId="42" fillId="0" borderId="12" xfId="0" applyFont="1" applyFill="1" applyBorder="1" applyAlignment="1">
      <alignment horizontal="center"/>
    </xf>
    <xf numFmtId="168" fontId="41" fillId="0" borderId="8" xfId="0" applyNumberFormat="1" applyFont="1" applyFill="1" applyBorder="1" applyAlignment="1">
      <alignment vertical="center" wrapText="1"/>
    </xf>
    <xf numFmtId="168" fontId="41" fillId="0" borderId="8" xfId="1" applyNumberFormat="1" applyFont="1" applyFill="1" applyBorder="1" applyAlignment="1">
      <alignment vertical="center" wrapText="1"/>
    </xf>
    <xf numFmtId="168" fontId="40" fillId="0" borderId="8" xfId="1" applyNumberFormat="1" applyFont="1" applyFill="1" applyBorder="1" applyAlignment="1">
      <alignment vertical="center" wrapText="1"/>
    </xf>
    <xf numFmtId="14" fontId="41" fillId="0" borderId="8" xfId="1" quotePrefix="1" applyNumberFormat="1" applyFont="1" applyFill="1" applyBorder="1" applyAlignment="1">
      <alignment horizontal="center" vertical="center" wrapText="1"/>
    </xf>
    <xf numFmtId="14" fontId="40" fillId="0" borderId="8" xfId="1" applyNumberFormat="1" applyFont="1" applyFill="1" applyBorder="1" applyAlignment="1">
      <alignment horizontal="center" vertical="center" wrapText="1"/>
    </xf>
    <xf numFmtId="168" fontId="41" fillId="0" borderId="8" xfId="1" quotePrefix="1" applyNumberFormat="1" applyFont="1" applyFill="1" applyBorder="1" applyAlignment="1">
      <alignment horizontal="center" vertical="center" wrapText="1"/>
    </xf>
    <xf numFmtId="168" fontId="41" fillId="0" borderId="8" xfId="1" applyNumberFormat="1" applyFont="1" applyFill="1" applyBorder="1" applyAlignment="1">
      <alignment horizontal="center" vertical="center" wrapText="1"/>
    </xf>
    <xf numFmtId="49" fontId="34" fillId="0" borderId="8" xfId="0" applyNumberFormat="1" applyFont="1" applyFill="1" applyBorder="1" applyAlignment="1">
      <alignment horizontal="right" vertical="center" wrapText="1"/>
    </xf>
    <xf numFmtId="0" fontId="41" fillId="0" borderId="8" xfId="0" applyFont="1" applyFill="1" applyBorder="1" applyAlignment="1">
      <alignment wrapText="1"/>
    </xf>
    <xf numFmtId="0" fontId="40" fillId="0" borderId="8" xfId="0" applyFont="1" applyFill="1" applyBorder="1" applyAlignment="1">
      <alignment wrapText="1"/>
    </xf>
    <xf numFmtId="165" fontId="41" fillId="0" borderId="8" xfId="0" applyNumberFormat="1" applyFont="1" applyFill="1" applyBorder="1" applyAlignment="1">
      <alignment wrapText="1"/>
    </xf>
    <xf numFmtId="0" fontId="41" fillId="0" borderId="7" xfId="0" applyFont="1" applyFill="1" applyBorder="1" applyAlignment="1">
      <alignment horizontal="center" vertical="center" wrapText="1"/>
    </xf>
    <xf numFmtId="0" fontId="40" fillId="0" borderId="15" xfId="0" applyFont="1" applyFill="1" applyBorder="1" applyAlignment="1">
      <alignment horizontal="center" vertical="center" wrapText="1"/>
    </xf>
    <xf numFmtId="0" fontId="40" fillId="0" borderId="12" xfId="0" applyFont="1" applyFill="1" applyBorder="1" applyAlignment="1">
      <alignment horizontal="center" vertical="center" wrapText="1"/>
    </xf>
    <xf numFmtId="168" fontId="34" fillId="0" borderId="8" xfId="0" applyNumberFormat="1" applyFont="1" applyFill="1" applyBorder="1" applyAlignment="1">
      <alignment horizontal="center" vertical="center"/>
    </xf>
    <xf numFmtId="0" fontId="41" fillId="0" borderId="8" xfId="0" applyFont="1" applyFill="1" applyBorder="1" applyAlignment="1">
      <alignment horizontal="center" wrapText="1"/>
    </xf>
    <xf numFmtId="0" fontId="40" fillId="0" borderId="8" xfId="0" applyFont="1" applyFill="1" applyBorder="1" applyAlignment="1">
      <alignment horizontal="center" wrapText="1"/>
    </xf>
    <xf numFmtId="14" fontId="41" fillId="0" borderId="7" xfId="0" applyNumberFormat="1" applyFont="1" applyFill="1" applyBorder="1" applyAlignment="1">
      <alignment vertical="center" wrapText="1"/>
    </xf>
    <xf numFmtId="0" fontId="40" fillId="0" borderId="15" xfId="0" applyFont="1" applyFill="1" applyBorder="1" applyAlignment="1">
      <alignment vertical="center" wrapText="1"/>
    </xf>
    <xf numFmtId="0" fontId="40" fillId="0" borderId="12" xfId="0" applyFont="1" applyFill="1" applyBorder="1" applyAlignment="1">
      <alignment vertical="center" wrapText="1"/>
    </xf>
    <xf numFmtId="14" fontId="41" fillId="0" borderId="8" xfId="0" applyNumberFormat="1" applyFont="1" applyFill="1" applyBorder="1" applyAlignment="1">
      <alignment wrapText="1"/>
    </xf>
    <xf numFmtId="168" fontId="41" fillId="0" borderId="8" xfId="0" applyNumberFormat="1" applyFont="1" applyFill="1" applyBorder="1" applyAlignment="1">
      <alignment wrapText="1"/>
    </xf>
    <xf numFmtId="168" fontId="40" fillId="0" borderId="8" xfId="0" applyNumberFormat="1" applyFont="1" applyFill="1" applyBorder="1" applyAlignment="1">
      <alignment wrapText="1"/>
    </xf>
    <xf numFmtId="168" fontId="41" fillId="0" borderId="8" xfId="1" applyNumberFormat="1" applyFont="1" applyFill="1" applyBorder="1" applyAlignment="1">
      <alignment wrapText="1"/>
    </xf>
    <xf numFmtId="168" fontId="40" fillId="0" borderId="8" xfId="1" applyNumberFormat="1" applyFont="1" applyFill="1" applyBorder="1" applyAlignment="1">
      <alignment wrapText="1"/>
    </xf>
    <xf numFmtId="168" fontId="41" fillId="0" borderId="7" xfId="1" applyNumberFormat="1" applyFont="1" applyFill="1" applyBorder="1" applyAlignment="1">
      <alignment vertical="center" wrapText="1"/>
    </xf>
    <xf numFmtId="168" fontId="40" fillId="0" borderId="15" xfId="1" applyNumberFormat="1" applyFont="1" applyFill="1" applyBorder="1" applyAlignment="1">
      <alignment vertical="center" wrapText="1"/>
    </xf>
    <xf numFmtId="168" fontId="40" fillId="0" borderId="12" xfId="1" applyNumberFormat="1" applyFont="1" applyFill="1" applyBorder="1" applyAlignment="1">
      <alignment vertical="center" wrapText="1"/>
    </xf>
    <xf numFmtId="165" fontId="34" fillId="0" borderId="7" xfId="0" applyNumberFormat="1" applyFont="1" applyFill="1" applyBorder="1" applyAlignment="1">
      <alignment horizontal="center" vertical="center"/>
    </xf>
    <xf numFmtId="0" fontId="40" fillId="0" borderId="15" xfId="0" applyFont="1" applyFill="1" applyBorder="1" applyAlignment="1">
      <alignment horizontal="center" vertical="center"/>
    </xf>
    <xf numFmtId="0" fontId="40" fillId="0" borderId="12" xfId="0" applyFont="1" applyFill="1" applyBorder="1" applyAlignment="1">
      <alignment horizontal="center" vertical="center"/>
    </xf>
    <xf numFmtId="0" fontId="34" fillId="0" borderId="7" xfId="0" applyFont="1" applyFill="1" applyBorder="1" applyAlignment="1">
      <alignment vertical="center" wrapText="1"/>
    </xf>
    <xf numFmtId="0" fontId="34" fillId="0" borderId="15" xfId="0" applyFont="1" applyFill="1" applyBorder="1" applyAlignment="1">
      <alignment vertical="center" wrapText="1"/>
    </xf>
    <xf numFmtId="0" fontId="34" fillId="0" borderId="12" xfId="0" applyFont="1" applyFill="1" applyBorder="1" applyAlignment="1">
      <alignment vertical="center" wrapText="1"/>
    </xf>
    <xf numFmtId="0" fontId="34" fillId="0" borderId="7" xfId="0" applyFont="1" applyFill="1" applyBorder="1" applyAlignment="1">
      <alignment horizontal="center" vertical="center"/>
    </xf>
    <xf numFmtId="0" fontId="34" fillId="0" borderId="15" xfId="0" applyFont="1" applyFill="1" applyBorder="1" applyAlignment="1">
      <alignment horizontal="center" vertical="center"/>
    </xf>
    <xf numFmtId="0" fontId="34" fillId="0" borderId="12" xfId="0" applyFont="1" applyFill="1" applyBorder="1" applyAlignment="1">
      <alignment horizontal="center" vertical="center"/>
    </xf>
    <xf numFmtId="0" fontId="40" fillId="0" borderId="12" xfId="0" applyFont="1" applyFill="1" applyBorder="1" applyAlignment="1">
      <alignment horizontal="left" vertical="center" wrapText="1"/>
    </xf>
    <xf numFmtId="3" fontId="34" fillId="0" borderId="8" xfId="1" applyNumberFormat="1" applyFont="1" applyFill="1" applyBorder="1" applyAlignment="1">
      <alignment horizontal="center" vertical="center"/>
    </xf>
    <xf numFmtId="3" fontId="40" fillId="0" borderId="8" xfId="0" applyNumberFormat="1" applyFont="1" applyFill="1" applyBorder="1" applyAlignment="1">
      <alignment horizontal="center" vertical="center"/>
    </xf>
    <xf numFmtId="0" fontId="34" fillId="0" borderId="7" xfId="0" quotePrefix="1" applyFont="1" applyFill="1" applyBorder="1" applyAlignment="1">
      <alignment horizontal="center" vertical="center" wrapText="1"/>
    </xf>
    <xf numFmtId="14" fontId="34" fillId="0" borderId="7" xfId="0" applyNumberFormat="1" applyFont="1" applyFill="1" applyBorder="1" applyAlignment="1">
      <alignment horizontal="center" vertical="center"/>
    </xf>
    <xf numFmtId="168" fontId="34" fillId="0" borderId="7" xfId="1" applyNumberFormat="1" applyFont="1" applyFill="1" applyBorder="1" applyAlignment="1">
      <alignment horizontal="center" vertical="center"/>
    </xf>
    <xf numFmtId="168" fontId="34" fillId="0" borderId="15" xfId="1" applyNumberFormat="1" applyFont="1" applyFill="1" applyBorder="1" applyAlignment="1">
      <alignment horizontal="center" vertical="center"/>
    </xf>
    <xf numFmtId="168" fontId="34" fillId="0" borderId="12" xfId="1" applyNumberFormat="1" applyFont="1" applyFill="1" applyBorder="1" applyAlignment="1">
      <alignment horizontal="center" vertical="center"/>
    </xf>
    <xf numFmtId="14" fontId="34" fillId="0" borderId="15" xfId="0" applyNumberFormat="1" applyFont="1" applyFill="1" applyBorder="1" applyAlignment="1">
      <alignment horizontal="center" vertical="center"/>
    </xf>
    <xf numFmtId="14" fontId="34" fillId="0" borderId="12" xfId="0" applyNumberFormat="1" applyFont="1" applyFill="1" applyBorder="1" applyAlignment="1">
      <alignment horizontal="center" vertical="center"/>
    </xf>
    <xf numFmtId="0" fontId="40" fillId="0" borderId="15" xfId="0" applyFont="1" applyFill="1" applyBorder="1" applyAlignment="1">
      <alignment horizontal="left" vertical="center" wrapText="1"/>
    </xf>
    <xf numFmtId="0" fontId="34" fillId="0" borderId="7" xfId="0" applyFont="1" applyFill="1" applyBorder="1" applyAlignment="1"/>
    <xf numFmtId="0" fontId="34" fillId="0" borderId="15" xfId="0" applyFont="1" applyFill="1" applyBorder="1" applyAlignment="1"/>
    <xf numFmtId="0" fontId="34" fillId="0" borderId="12" xfId="0" applyFont="1" applyFill="1" applyBorder="1" applyAlignment="1"/>
    <xf numFmtId="168" fontId="34" fillId="0" borderId="7" xfId="0" applyNumberFormat="1" applyFont="1" applyFill="1" applyBorder="1" applyAlignment="1"/>
    <xf numFmtId="168" fontId="34" fillId="0" borderId="15" xfId="0" applyNumberFormat="1" applyFont="1" applyFill="1" applyBorder="1" applyAlignment="1"/>
    <xf numFmtId="168" fontId="34" fillId="0" borderId="12" xfId="0" applyNumberFormat="1" applyFont="1" applyFill="1" applyBorder="1" applyAlignment="1"/>
    <xf numFmtId="0" fontId="34" fillId="0" borderId="7" xfId="0" applyFont="1" applyFill="1" applyBorder="1" applyAlignment="1">
      <alignment wrapText="1"/>
    </xf>
    <xf numFmtId="0" fontId="34" fillId="0" borderId="15" xfId="0" applyFont="1" applyFill="1" applyBorder="1" applyAlignment="1">
      <alignment wrapText="1"/>
    </xf>
    <xf numFmtId="0" fontId="34" fillId="0" borderId="12" xfId="0" applyFont="1" applyFill="1" applyBorder="1" applyAlignment="1">
      <alignment wrapText="1"/>
    </xf>
    <xf numFmtId="168" fontId="34" fillId="0" borderId="7" xfId="1" applyNumberFormat="1" applyFont="1" applyFill="1" applyBorder="1" applyAlignment="1"/>
    <xf numFmtId="168" fontId="34" fillId="0" borderId="15" xfId="1" applyNumberFormat="1" applyFont="1" applyFill="1" applyBorder="1" applyAlignment="1"/>
    <xf numFmtId="168" fontId="34" fillId="0" borderId="12" xfId="1" applyNumberFormat="1" applyFont="1" applyFill="1" applyBorder="1" applyAlignment="1"/>
    <xf numFmtId="168" fontId="40" fillId="0" borderId="15" xfId="1" applyNumberFormat="1" applyFont="1" applyFill="1" applyBorder="1" applyAlignment="1">
      <alignment horizontal="center" vertical="center"/>
    </xf>
    <xf numFmtId="168" fontId="40" fillId="0" borderId="12" xfId="1" applyNumberFormat="1" applyFont="1" applyFill="1" applyBorder="1" applyAlignment="1">
      <alignment horizontal="center" vertical="center"/>
    </xf>
    <xf numFmtId="165" fontId="34" fillId="0" borderId="7" xfId="1" applyNumberFormat="1" applyFont="1" applyFill="1" applyBorder="1" applyAlignment="1"/>
    <xf numFmtId="165" fontId="34" fillId="0" borderId="12" xfId="1" applyNumberFormat="1" applyFont="1" applyFill="1" applyBorder="1" applyAlignment="1"/>
    <xf numFmtId="165" fontId="34" fillId="0" borderId="7" xfId="1" quotePrefix="1" applyNumberFormat="1" applyFont="1" applyFill="1" applyBorder="1" applyAlignment="1">
      <alignment horizontal="center" vertical="center" wrapText="1"/>
    </xf>
    <xf numFmtId="168" fontId="40" fillId="0" borderId="15" xfId="1" applyNumberFormat="1" applyFont="1" applyFill="1" applyBorder="1" applyAlignment="1">
      <alignment horizontal="left" vertical="center" wrapText="1"/>
    </xf>
    <xf numFmtId="168" fontId="40" fillId="0" borderId="12" xfId="1" applyNumberFormat="1" applyFont="1" applyFill="1" applyBorder="1" applyAlignment="1">
      <alignment horizontal="left" vertical="center" wrapText="1"/>
    </xf>
    <xf numFmtId="14" fontId="34" fillId="0" borderId="7" xfId="0" applyNumberFormat="1" applyFont="1" applyFill="1" applyBorder="1" applyAlignment="1">
      <alignment horizontal="left" vertical="center" wrapText="1"/>
    </xf>
    <xf numFmtId="0" fontId="34" fillId="0" borderId="7" xfId="0" applyFont="1" applyFill="1" applyBorder="1" applyAlignment="1">
      <alignment vertical="center"/>
    </xf>
    <xf numFmtId="0" fontId="34" fillId="0" borderId="12" xfId="0" applyFont="1" applyFill="1" applyBorder="1" applyAlignment="1">
      <alignment vertical="center"/>
    </xf>
    <xf numFmtId="0" fontId="40" fillId="0" borderId="15" xfId="0" applyFont="1" applyFill="1" applyBorder="1"/>
    <xf numFmtId="0" fontId="40" fillId="0" borderId="12" xfId="0" applyFont="1" applyFill="1" applyBorder="1"/>
    <xf numFmtId="165" fontId="34" fillId="0" borderId="7" xfId="1" applyNumberFormat="1" applyFont="1" applyFill="1" applyBorder="1" applyAlignment="1">
      <alignment wrapText="1"/>
    </xf>
    <xf numFmtId="165" fontId="34" fillId="0" borderId="12" xfId="1" applyNumberFormat="1" applyFont="1" applyFill="1" applyBorder="1" applyAlignment="1">
      <alignment wrapText="1"/>
    </xf>
    <xf numFmtId="165" fontId="34" fillId="0" borderId="7" xfId="0" applyNumberFormat="1" applyFont="1" applyFill="1" applyBorder="1" applyAlignment="1"/>
    <xf numFmtId="165" fontId="34" fillId="0" borderId="12" xfId="0" applyNumberFormat="1" applyFont="1" applyFill="1" applyBorder="1" applyAlignment="1"/>
    <xf numFmtId="168" fontId="34" fillId="0" borderId="7" xfId="0" applyNumberFormat="1" applyFont="1" applyFill="1" applyBorder="1" applyAlignment="1">
      <alignment horizontal="left" vertical="center" wrapText="1"/>
    </xf>
    <xf numFmtId="168" fontId="40" fillId="0" borderId="15" xfId="0" applyNumberFormat="1" applyFont="1" applyFill="1" applyBorder="1" applyAlignment="1">
      <alignment horizontal="left" vertical="center" wrapText="1"/>
    </xf>
    <xf numFmtId="168" fontId="40" fillId="0" borderId="12" xfId="0" applyNumberFormat="1" applyFont="1" applyFill="1" applyBorder="1" applyAlignment="1">
      <alignment horizontal="left" vertical="center" wrapText="1"/>
    </xf>
    <xf numFmtId="0" fontId="34" fillId="0" borderId="7" xfId="0" applyFont="1" applyFill="1" applyBorder="1" applyAlignment="1">
      <alignment horizontal="right" vertical="center" wrapText="1"/>
    </xf>
    <xf numFmtId="0" fontId="40" fillId="0" borderId="15" xfId="0" applyFont="1" applyFill="1" applyBorder="1" applyAlignment="1">
      <alignment horizontal="right" vertical="center" wrapText="1"/>
    </xf>
    <xf numFmtId="0" fontId="40" fillId="0" borderId="12" xfId="0" applyFont="1" applyFill="1" applyBorder="1" applyAlignment="1">
      <alignment horizontal="right" vertical="center" wrapText="1"/>
    </xf>
    <xf numFmtId="168" fontId="40" fillId="0" borderId="15" xfId="1" applyNumberFormat="1" applyFont="1" applyFill="1" applyBorder="1" applyAlignment="1">
      <alignment horizontal="center" vertical="center" wrapText="1"/>
    </xf>
    <xf numFmtId="168" fontId="40" fillId="0" borderId="12" xfId="1" applyNumberFormat="1" applyFont="1" applyFill="1" applyBorder="1" applyAlignment="1">
      <alignment horizontal="center" vertical="center" wrapText="1"/>
    </xf>
    <xf numFmtId="168" fontId="34" fillId="0" borderId="7" xfId="0" applyNumberFormat="1" applyFont="1" applyFill="1" applyBorder="1" applyAlignment="1">
      <alignment horizontal="center" vertical="center" wrapText="1"/>
    </xf>
    <xf numFmtId="168" fontId="40" fillId="0" borderId="15" xfId="0" applyNumberFormat="1" applyFont="1" applyFill="1" applyBorder="1" applyAlignment="1">
      <alignment horizontal="center" vertical="center" wrapText="1"/>
    </xf>
    <xf numFmtId="168" fontId="40" fillId="0" borderId="12" xfId="0" applyNumberFormat="1" applyFont="1" applyFill="1" applyBorder="1" applyAlignment="1">
      <alignment horizontal="center" vertical="center" wrapText="1"/>
    </xf>
    <xf numFmtId="165" fontId="34" fillId="0" borderId="7" xfId="1" applyNumberFormat="1" applyFont="1" applyFill="1" applyBorder="1" applyAlignment="1">
      <alignment vertical="center"/>
    </xf>
    <xf numFmtId="165" fontId="34" fillId="0" borderId="15" xfId="1" applyNumberFormat="1" applyFont="1" applyFill="1" applyBorder="1" applyAlignment="1">
      <alignment vertical="center"/>
    </xf>
    <xf numFmtId="165" fontId="34" fillId="0" borderId="12" xfId="1" applyNumberFormat="1" applyFont="1" applyFill="1" applyBorder="1" applyAlignment="1">
      <alignment vertical="center"/>
    </xf>
    <xf numFmtId="164" fontId="40" fillId="0" borderId="15" xfId="1" applyFont="1" applyFill="1" applyBorder="1" applyAlignment="1">
      <alignment horizontal="center" vertical="center" wrapText="1"/>
    </xf>
    <xf numFmtId="164" fontId="40" fillId="0" borderId="12" xfId="1" applyFont="1" applyFill="1" applyBorder="1" applyAlignment="1">
      <alignment horizontal="center" vertical="center" wrapText="1"/>
    </xf>
    <xf numFmtId="165" fontId="34" fillId="0" borderId="15" xfId="1" applyNumberFormat="1" applyFont="1" applyFill="1" applyBorder="1" applyAlignment="1"/>
    <xf numFmtId="165" fontId="34" fillId="0" borderId="7" xfId="1" applyNumberFormat="1" applyFont="1" applyFill="1" applyBorder="1" applyAlignment="1">
      <alignment horizontal="left" vertical="center" wrapText="1"/>
    </xf>
    <xf numFmtId="165" fontId="34" fillId="0" borderId="15" xfId="1" applyNumberFormat="1" applyFont="1" applyFill="1" applyBorder="1" applyAlignment="1">
      <alignment horizontal="left" vertical="center" wrapText="1"/>
    </xf>
    <xf numFmtId="165" fontId="34" fillId="0" borderId="12" xfId="1" applyNumberFormat="1" applyFont="1" applyFill="1" applyBorder="1" applyAlignment="1">
      <alignment horizontal="left" vertical="center" wrapText="1"/>
    </xf>
    <xf numFmtId="165" fontId="34" fillId="0" borderId="7" xfId="1" applyNumberFormat="1" applyFont="1" applyFill="1" applyBorder="1" applyAlignment="1">
      <alignment horizontal="center" vertical="center"/>
    </xf>
    <xf numFmtId="165" fontId="34" fillId="0" borderId="12" xfId="1" applyNumberFormat="1" applyFont="1" applyFill="1" applyBorder="1" applyAlignment="1">
      <alignment horizontal="center" vertical="center"/>
    </xf>
    <xf numFmtId="0" fontId="34" fillId="0" borderId="7" xfId="0" quotePrefix="1" applyFont="1" applyFill="1" applyBorder="1" applyAlignment="1"/>
    <xf numFmtId="2" fontId="34" fillId="0" borderId="7" xfId="0" applyNumberFormat="1" applyFont="1" applyFill="1" applyBorder="1" applyAlignment="1">
      <alignment horizontal="center" vertical="center" wrapText="1"/>
    </xf>
    <xf numFmtId="2" fontId="40" fillId="0" borderId="15" xfId="0" applyNumberFormat="1" applyFont="1" applyFill="1" applyBorder="1" applyAlignment="1">
      <alignment horizontal="center" vertical="center" wrapText="1"/>
    </xf>
    <xf numFmtId="2" fontId="40" fillId="0" borderId="12" xfId="0" applyNumberFormat="1" applyFont="1" applyFill="1" applyBorder="1" applyAlignment="1">
      <alignment horizontal="center" vertical="center" wrapText="1"/>
    </xf>
    <xf numFmtId="2" fontId="34" fillId="0" borderId="15" xfId="0" applyNumberFormat="1" applyFont="1" applyFill="1" applyBorder="1" applyAlignment="1">
      <alignment horizontal="center" vertical="center" wrapText="1"/>
    </xf>
    <xf numFmtId="2" fontId="34" fillId="0" borderId="12" xfId="0" applyNumberFormat="1" applyFont="1" applyFill="1" applyBorder="1" applyAlignment="1">
      <alignment horizontal="center" vertical="center" wrapText="1"/>
    </xf>
    <xf numFmtId="165" fontId="2" fillId="0" borderId="12" xfId="1" quotePrefix="1" applyNumberFormat="1" applyFont="1" applyFill="1" applyBorder="1" applyAlignment="1">
      <alignment horizontal="center" vertical="center"/>
    </xf>
    <xf numFmtId="168" fontId="0" fillId="0" borderId="15" xfId="1" applyNumberFormat="1" applyFont="1" applyFill="1" applyBorder="1" applyAlignment="1">
      <alignment horizontal="center" vertical="center" wrapText="1"/>
    </xf>
    <xf numFmtId="168" fontId="0" fillId="0" borderId="12" xfId="1" applyNumberFormat="1" applyFont="1" applyFill="1" applyBorder="1" applyAlignment="1">
      <alignment horizontal="center" vertical="center" wrapText="1"/>
    </xf>
    <xf numFmtId="0" fontId="49" fillId="0" borderId="15" xfId="0" applyFont="1" applyFill="1" applyBorder="1" applyAlignment="1">
      <alignment horizontal="left" vertical="center" wrapText="1"/>
    </xf>
    <xf numFmtId="0" fontId="49" fillId="0" borderId="12" xfId="0" applyFont="1" applyFill="1" applyBorder="1" applyAlignment="1">
      <alignment horizontal="left" vertical="center" wrapText="1"/>
    </xf>
    <xf numFmtId="168" fontId="2" fillId="0" borderId="15" xfId="1" applyNumberFormat="1" applyFont="1" applyFill="1" applyBorder="1" applyAlignment="1">
      <alignment horizontal="left" vertical="center" wrapText="1"/>
    </xf>
    <xf numFmtId="168" fontId="2" fillId="0" borderId="12" xfId="1" applyNumberFormat="1" applyFont="1" applyFill="1" applyBorder="1" applyAlignment="1">
      <alignment horizontal="left" vertical="center" wrapText="1"/>
    </xf>
    <xf numFmtId="165" fontId="2" fillId="0" borderId="12" xfId="1" quotePrefix="1" applyNumberFormat="1" applyFont="1" applyFill="1" applyBorder="1" applyAlignment="1">
      <alignment horizontal="center" vertical="center" wrapText="1"/>
    </xf>
    <xf numFmtId="0" fontId="2" fillId="0" borderId="7" xfId="0" quotePrefix="1" applyFont="1" applyFill="1" applyBorder="1" applyAlignment="1">
      <alignment horizontal="left" vertical="center" wrapText="1"/>
    </xf>
    <xf numFmtId="3" fontId="2" fillId="0" borderId="8" xfId="1" applyNumberFormat="1" applyFont="1" applyFill="1" applyBorder="1" applyAlignment="1">
      <alignment horizontal="center" vertical="center"/>
    </xf>
    <xf numFmtId="3" fontId="0" fillId="0" borderId="8" xfId="0" applyNumberFormat="1" applyFill="1" applyBorder="1" applyAlignment="1">
      <alignment horizontal="center" vertical="center"/>
    </xf>
    <xf numFmtId="0" fontId="49" fillId="0" borderId="8" xfId="0" applyFont="1" applyFill="1" applyBorder="1" applyAlignment="1">
      <alignment horizontal="left" vertical="center" wrapText="1"/>
    </xf>
    <xf numFmtId="0" fontId="0" fillId="0" borderId="8" xfId="0" applyFill="1" applyBorder="1" applyAlignment="1">
      <alignment horizontal="left" vertical="center" wrapText="1"/>
    </xf>
    <xf numFmtId="0" fontId="16" fillId="0" borderId="15" xfId="0" applyFont="1" applyFill="1" applyBorder="1" applyAlignment="1">
      <alignment horizontal="center" vertical="center" wrapText="1"/>
    </xf>
    <xf numFmtId="0" fontId="16" fillId="0" borderId="12" xfId="0" applyFont="1" applyFill="1" applyBorder="1" applyAlignment="1">
      <alignment horizontal="center" vertical="center" wrapText="1"/>
    </xf>
    <xf numFmtId="165" fontId="16" fillId="0" borderId="7" xfId="0" applyNumberFormat="1" applyFont="1" applyFill="1" applyBorder="1" applyAlignment="1">
      <alignment vertical="center" wrapText="1"/>
    </xf>
    <xf numFmtId="168" fontId="16" fillId="0" borderId="15" xfId="1" applyNumberFormat="1" applyFont="1" applyFill="1" applyBorder="1" applyAlignment="1">
      <alignment vertical="center" wrapText="1"/>
    </xf>
    <xf numFmtId="168" fontId="16" fillId="0" borderId="12" xfId="1" applyNumberFormat="1" applyFont="1" applyFill="1" applyBorder="1" applyAlignment="1">
      <alignment vertical="center" wrapText="1"/>
    </xf>
    <xf numFmtId="0" fontId="2" fillId="0" borderId="1" xfId="0" applyFont="1" applyFill="1" applyBorder="1" applyAlignment="1">
      <alignment horizont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0" xfId="0" applyFont="1" applyFill="1" applyBorder="1" applyAlignment="1">
      <alignment horizontal="center"/>
    </xf>
    <xf numFmtId="0" fontId="2" fillId="0" borderId="4" xfId="0" applyFont="1" applyFill="1" applyBorder="1" applyAlignment="1">
      <alignment horizontal="center"/>
    </xf>
    <xf numFmtId="165" fontId="2" fillId="0" borderId="8" xfId="1" applyNumberFormat="1" applyFont="1" applyFill="1" applyBorder="1" applyAlignment="1">
      <alignment horizontal="center" vertical="center" wrapText="1"/>
    </xf>
    <xf numFmtId="168" fontId="0" fillId="0" borderId="8" xfId="1" applyNumberFormat="1" applyFont="1" applyFill="1" applyBorder="1" applyAlignment="1">
      <alignment horizontal="center" vertical="center" wrapText="1"/>
    </xf>
  </cellXfs>
  <cellStyles count="2">
    <cellStyle name="Millares" xfId="1" builtinId="3"/>
    <cellStyle name="Normal" xfId="0" builtinId="0"/>
  </cellStyles>
  <dxfs count="0"/>
  <tableStyles count="0" defaultTableStyle="TableStyleMedium9" defaultPivotStyle="PivotStyleLight16"/>
  <colors>
    <mruColors>
      <color rgb="FFFFCCFF"/>
      <color rgb="FF3333CC"/>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499984740745262"/>
  </sheetPr>
  <dimension ref="A1:EK667"/>
  <sheetViews>
    <sheetView workbookViewId="0">
      <pane xSplit="3" ySplit="5" topLeftCell="D6" activePane="bottomRight" state="frozen"/>
      <selection pane="topRight" activeCell="D1" sqref="D1"/>
      <selection pane="bottomLeft" activeCell="A9" sqref="A9"/>
      <selection pane="bottomRight" activeCell="B11" sqref="B11"/>
    </sheetView>
  </sheetViews>
  <sheetFormatPr baseColWidth="10" defaultRowHeight="11.25" x14ac:dyDescent="0.2"/>
  <cols>
    <col min="1" max="1" width="8.42578125" style="1503" customWidth="1"/>
    <col min="2" max="2" width="60.85546875" style="1503" customWidth="1"/>
    <col min="3" max="3" width="21.85546875" style="1503" customWidth="1"/>
    <col min="4" max="4" width="19.28515625" style="1503" customWidth="1"/>
    <col min="5" max="5" width="13.7109375" style="1539" customWidth="1"/>
    <col min="6" max="9" width="11.42578125" style="1538" hidden="1" customWidth="1"/>
    <col min="10" max="10" width="12" style="1503" bestFit="1" customWidth="1"/>
    <col min="11" max="11" width="12.42578125" style="1503" bestFit="1" customWidth="1"/>
    <col min="12" max="13" width="11.7109375" style="1503" bestFit="1" customWidth="1"/>
    <col min="14" max="16384" width="11.42578125" style="1503"/>
  </cols>
  <sheetData>
    <row r="1" spans="1:10" x14ac:dyDescent="0.2">
      <c r="A1" s="1641" t="s">
        <v>0</v>
      </c>
      <c r="B1" s="1641"/>
      <c r="C1" s="1641"/>
      <c r="D1" s="1641"/>
      <c r="E1" s="1641"/>
      <c r="F1" s="1502"/>
      <c r="G1" s="1502"/>
      <c r="H1" s="1502"/>
      <c r="I1" s="1502"/>
    </row>
    <row r="2" spans="1:10" x14ac:dyDescent="0.2">
      <c r="A2" s="1641" t="s">
        <v>43</v>
      </c>
      <c r="B2" s="1641"/>
      <c r="C2" s="1641"/>
      <c r="D2" s="1641"/>
      <c r="E2" s="1641"/>
      <c r="F2" s="1502"/>
      <c r="G2" s="1502"/>
      <c r="H2" s="1502"/>
      <c r="I2" s="1502"/>
    </row>
    <row r="3" spans="1:10" x14ac:dyDescent="0.2">
      <c r="A3" s="492"/>
      <c r="B3" s="1504"/>
      <c r="C3" s="1504"/>
      <c r="D3" s="1504"/>
      <c r="E3" s="1505"/>
      <c r="F3" s="1506"/>
      <c r="G3" s="1506"/>
      <c r="H3" s="1506"/>
      <c r="I3" s="1506"/>
    </row>
    <row r="4" spans="1:10" ht="21.75" customHeight="1" x14ac:dyDescent="0.2">
      <c r="A4" s="1642" t="s">
        <v>3</v>
      </c>
      <c r="B4" s="1642" t="s">
        <v>4</v>
      </c>
      <c r="C4" s="1507" t="s">
        <v>6</v>
      </c>
      <c r="D4" s="1507"/>
      <c r="E4" s="1644" t="s">
        <v>13</v>
      </c>
      <c r="F4" s="1508" t="s">
        <v>62</v>
      </c>
      <c r="G4" s="1508" t="s">
        <v>59</v>
      </c>
      <c r="H4" s="1508" t="s">
        <v>60</v>
      </c>
      <c r="I4" s="1508" t="s">
        <v>61</v>
      </c>
    </row>
    <row r="5" spans="1:10" ht="12.75" customHeight="1" x14ac:dyDescent="0.2">
      <c r="A5" s="1642"/>
      <c r="B5" s="1642"/>
      <c r="C5" s="1509" t="s">
        <v>20</v>
      </c>
      <c r="D5" s="1509" t="s">
        <v>21</v>
      </c>
      <c r="E5" s="1644" t="s">
        <v>27</v>
      </c>
      <c r="F5" s="1508"/>
      <c r="G5" s="1508"/>
      <c r="H5" s="1508"/>
      <c r="I5" s="1508"/>
    </row>
    <row r="6" spans="1:10" s="437" customFormat="1" x14ac:dyDescent="0.2">
      <c r="A6" s="1496" t="s">
        <v>45</v>
      </c>
      <c r="B6" s="1495" t="s">
        <v>46</v>
      </c>
      <c r="C6" s="1495" t="s">
        <v>41</v>
      </c>
      <c r="D6" s="1494" t="s">
        <v>40</v>
      </c>
      <c r="E6" s="1543">
        <v>13837500</v>
      </c>
      <c r="F6" s="1510" t="s">
        <v>65</v>
      </c>
      <c r="G6" s="1511">
        <v>6918750</v>
      </c>
      <c r="H6" s="1511">
        <v>6351411</v>
      </c>
      <c r="I6" s="1512">
        <v>39876</v>
      </c>
      <c r="J6" s="1513"/>
    </row>
    <row r="7" spans="1:10" s="437" customFormat="1" x14ac:dyDescent="0.2">
      <c r="A7" s="1496" t="s">
        <v>54</v>
      </c>
      <c r="B7" s="1495" t="s">
        <v>55</v>
      </c>
      <c r="C7" s="1495" t="s">
        <v>95</v>
      </c>
      <c r="D7" s="1494" t="s">
        <v>56</v>
      </c>
      <c r="E7" s="1543">
        <v>11977350</v>
      </c>
      <c r="F7" s="1510" t="s">
        <v>65</v>
      </c>
      <c r="G7" s="1511">
        <f>E7/2</f>
        <v>5988675</v>
      </c>
      <c r="H7" s="1511">
        <v>5481584</v>
      </c>
      <c r="I7" s="1512">
        <v>39876</v>
      </c>
      <c r="J7" s="1513"/>
    </row>
    <row r="8" spans="1:10" s="437" customFormat="1" x14ac:dyDescent="0.2">
      <c r="A8" s="1496" t="s">
        <v>66</v>
      </c>
      <c r="B8" s="1495" t="s">
        <v>67</v>
      </c>
      <c r="C8" s="1495" t="s">
        <v>68</v>
      </c>
      <c r="D8" s="1494" t="s">
        <v>69</v>
      </c>
      <c r="E8" s="1543">
        <v>13840873</v>
      </c>
      <c r="F8" s="1510" t="s">
        <v>65</v>
      </c>
      <c r="G8" s="1511">
        <f>E8/2</f>
        <v>6920436.5</v>
      </c>
      <c r="H8" s="1511"/>
      <c r="I8" s="1511"/>
      <c r="J8" s="1513"/>
    </row>
    <row r="9" spans="1:10" s="437" customFormat="1" x14ac:dyDescent="0.2">
      <c r="A9" s="1496" t="s">
        <v>73</v>
      </c>
      <c r="B9" s="1495" t="s">
        <v>74</v>
      </c>
      <c r="C9" s="1495" t="s">
        <v>75</v>
      </c>
      <c r="D9" s="1494" t="s">
        <v>76</v>
      </c>
      <c r="E9" s="1543">
        <v>9982960</v>
      </c>
      <c r="F9" s="1511"/>
      <c r="G9" s="1511"/>
      <c r="H9" s="1511"/>
      <c r="I9" s="1511"/>
      <c r="J9" s="1513"/>
    </row>
    <row r="10" spans="1:10" s="437" customFormat="1" x14ac:dyDescent="0.2">
      <c r="A10" s="1496" t="s">
        <v>79</v>
      </c>
      <c r="B10" s="1495" t="s">
        <v>80</v>
      </c>
      <c r="C10" s="1495" t="s">
        <v>81</v>
      </c>
      <c r="D10" s="1494" t="s">
        <v>82</v>
      </c>
      <c r="E10" s="1543">
        <v>6243250</v>
      </c>
      <c r="F10" s="1511"/>
      <c r="G10" s="1511"/>
      <c r="H10" s="1511"/>
      <c r="I10" s="1511"/>
      <c r="J10" s="1513"/>
    </row>
    <row r="11" spans="1:10" s="437" customFormat="1" ht="22.5" x14ac:dyDescent="0.2">
      <c r="A11" s="1496" t="s">
        <v>85</v>
      </c>
      <c r="B11" s="1495" t="s">
        <v>86</v>
      </c>
      <c r="C11" s="1495" t="s">
        <v>87</v>
      </c>
      <c r="D11" s="1494" t="s">
        <v>88</v>
      </c>
      <c r="E11" s="1543">
        <v>13892672</v>
      </c>
      <c r="F11" s="1510" t="s">
        <v>65</v>
      </c>
      <c r="G11" s="1511">
        <v>6946336</v>
      </c>
      <c r="H11" s="1511">
        <v>6372675</v>
      </c>
      <c r="I11" s="1512">
        <v>39903</v>
      </c>
      <c r="J11" s="1513"/>
    </row>
    <row r="12" spans="1:10" s="437" customFormat="1" ht="12" customHeight="1" x14ac:dyDescent="0.2">
      <c r="A12" s="1496" t="s">
        <v>97</v>
      </c>
      <c r="B12" s="1495" t="s">
        <v>98</v>
      </c>
      <c r="C12" s="1495" t="s">
        <v>99</v>
      </c>
      <c r="D12" s="1494" t="s">
        <v>100</v>
      </c>
      <c r="E12" s="1543">
        <v>13765908</v>
      </c>
      <c r="F12" s="1510" t="s">
        <v>65</v>
      </c>
      <c r="G12" s="1511">
        <f>E12/2</f>
        <v>6882954</v>
      </c>
      <c r="H12" s="1511"/>
      <c r="I12" s="1511"/>
      <c r="J12" s="1513"/>
    </row>
    <row r="13" spans="1:10" s="437" customFormat="1" ht="13.5" customHeight="1" x14ac:dyDescent="0.2">
      <c r="A13" s="1496" t="s">
        <v>105</v>
      </c>
      <c r="B13" s="1495" t="s">
        <v>114</v>
      </c>
      <c r="C13" s="1495" t="s">
        <v>115</v>
      </c>
      <c r="D13" s="1494" t="s">
        <v>116</v>
      </c>
      <c r="E13" s="1543">
        <v>13494049</v>
      </c>
      <c r="F13" s="1511"/>
      <c r="G13" s="1511"/>
      <c r="H13" s="1511"/>
      <c r="I13" s="1511"/>
      <c r="J13" s="1513"/>
    </row>
    <row r="14" spans="1:10" s="437" customFormat="1" ht="15" customHeight="1" x14ac:dyDescent="0.2">
      <c r="A14" s="1496" t="s">
        <v>106</v>
      </c>
      <c r="B14" s="1495" t="s">
        <v>107</v>
      </c>
      <c r="C14" s="1495" t="s">
        <v>108</v>
      </c>
      <c r="D14" s="1494" t="s">
        <v>109</v>
      </c>
      <c r="E14" s="1543">
        <v>12994541</v>
      </c>
      <c r="F14" s="1510" t="s">
        <v>65</v>
      </c>
      <c r="G14" s="1511">
        <f>E14*50%</f>
        <v>6497270.5</v>
      </c>
      <c r="H14" s="1511"/>
      <c r="I14" s="1511"/>
      <c r="J14" s="1513"/>
    </row>
    <row r="15" spans="1:10" s="437" customFormat="1" ht="22.5" x14ac:dyDescent="0.2">
      <c r="A15" s="1496" t="s">
        <v>120</v>
      </c>
      <c r="B15" s="1495" t="s">
        <v>127</v>
      </c>
      <c r="C15" s="1495" t="s">
        <v>87</v>
      </c>
      <c r="D15" s="1494" t="s">
        <v>88</v>
      </c>
      <c r="E15" s="1543">
        <v>13196347</v>
      </c>
      <c r="F15" s="1511"/>
      <c r="G15" s="1511"/>
      <c r="H15" s="1511"/>
      <c r="I15" s="1511"/>
      <c r="J15" s="1513"/>
    </row>
    <row r="16" spans="1:10" s="437" customFormat="1" ht="13.5" customHeight="1" x14ac:dyDescent="0.2">
      <c r="A16" s="1496" t="s">
        <v>134</v>
      </c>
      <c r="B16" s="1495" t="s">
        <v>123</v>
      </c>
      <c r="C16" s="1495" t="s">
        <v>81</v>
      </c>
      <c r="D16" s="1494" t="s">
        <v>82</v>
      </c>
      <c r="E16" s="1543">
        <v>13879564</v>
      </c>
      <c r="F16" s="1511"/>
      <c r="G16" s="1511"/>
      <c r="H16" s="1511"/>
      <c r="I16" s="1511"/>
      <c r="J16" s="1513"/>
    </row>
    <row r="17" spans="1:10" s="437" customFormat="1" x14ac:dyDescent="0.2">
      <c r="A17" s="1496" t="s">
        <v>135</v>
      </c>
      <c r="B17" s="1495" t="s">
        <v>137</v>
      </c>
      <c r="C17" s="1495" t="s">
        <v>115</v>
      </c>
      <c r="D17" s="1494" t="s">
        <v>116</v>
      </c>
      <c r="E17" s="1543">
        <v>11985708</v>
      </c>
      <c r="F17" s="1511"/>
      <c r="G17" s="1511"/>
      <c r="H17" s="1511"/>
      <c r="I17" s="1511"/>
      <c r="J17" s="1513"/>
    </row>
    <row r="18" spans="1:10" s="437" customFormat="1" x14ac:dyDescent="0.2">
      <c r="A18" s="1496" t="s">
        <v>136</v>
      </c>
      <c r="B18" s="1495" t="s">
        <v>139</v>
      </c>
      <c r="C18" s="1495" t="s">
        <v>140</v>
      </c>
      <c r="D18" s="1494" t="s">
        <v>141</v>
      </c>
      <c r="E18" s="498">
        <v>11641750</v>
      </c>
      <c r="F18" s="498"/>
      <c r="G18" s="498"/>
      <c r="H18" s="498"/>
      <c r="I18" s="498"/>
      <c r="J18" s="1513"/>
    </row>
    <row r="19" spans="1:10" s="437" customFormat="1" ht="15" customHeight="1" x14ac:dyDescent="0.2">
      <c r="A19" s="1496" t="s">
        <v>144</v>
      </c>
      <c r="B19" s="1495" t="s">
        <v>153</v>
      </c>
      <c r="C19" s="1495" t="s">
        <v>154</v>
      </c>
      <c r="D19" s="1494" t="s">
        <v>155</v>
      </c>
      <c r="E19" s="1543">
        <v>7261356</v>
      </c>
      <c r="F19" s="1511"/>
      <c r="G19" s="1511"/>
      <c r="H19" s="1511"/>
      <c r="I19" s="1511"/>
    </row>
    <row r="20" spans="1:10" s="437" customFormat="1" x14ac:dyDescent="0.2">
      <c r="A20" s="1496" t="s">
        <v>145</v>
      </c>
      <c r="B20" s="1495" t="s">
        <v>158</v>
      </c>
      <c r="C20" s="1495" t="s">
        <v>159</v>
      </c>
      <c r="D20" s="1494" t="s">
        <v>160</v>
      </c>
      <c r="E20" s="1543">
        <v>8235380</v>
      </c>
      <c r="F20" s="1511"/>
      <c r="G20" s="1511"/>
      <c r="H20" s="1511"/>
      <c r="I20" s="1511"/>
    </row>
    <row r="21" spans="1:10" s="437" customFormat="1" ht="22.5" x14ac:dyDescent="0.2">
      <c r="A21" s="1496" t="s">
        <v>146</v>
      </c>
      <c r="B21" s="1495" t="s">
        <v>162</v>
      </c>
      <c r="C21" s="1495" t="s">
        <v>163</v>
      </c>
      <c r="D21" s="1494" t="s">
        <v>164</v>
      </c>
      <c r="E21" s="1543">
        <v>8157132</v>
      </c>
      <c r="F21" s="1511"/>
      <c r="G21" s="1511"/>
      <c r="H21" s="1511"/>
      <c r="I21" s="1511"/>
    </row>
    <row r="22" spans="1:10" s="437" customFormat="1" x14ac:dyDescent="0.2">
      <c r="A22" s="1496" t="s">
        <v>147</v>
      </c>
      <c r="B22" s="1495" t="s">
        <v>166</v>
      </c>
      <c r="C22" s="1495" t="s">
        <v>167</v>
      </c>
      <c r="D22" s="1494" t="s">
        <v>168</v>
      </c>
      <c r="E22" s="1543">
        <v>9998163</v>
      </c>
      <c r="F22" s="1511"/>
      <c r="G22" s="1511"/>
      <c r="H22" s="1511"/>
      <c r="I22" s="1511"/>
    </row>
    <row r="23" spans="1:10" s="437" customFormat="1" x14ac:dyDescent="0.2">
      <c r="A23" s="1496" t="s">
        <v>148</v>
      </c>
      <c r="B23" s="1495" t="s">
        <v>170</v>
      </c>
      <c r="C23" s="1495" t="s">
        <v>108</v>
      </c>
      <c r="D23" s="1494" t="s">
        <v>109</v>
      </c>
      <c r="E23" s="1543">
        <v>12786532</v>
      </c>
      <c r="F23" s="1511"/>
      <c r="G23" s="1511"/>
      <c r="H23" s="1511"/>
      <c r="I23" s="1511"/>
    </row>
    <row r="24" spans="1:10" s="437" customFormat="1" ht="16.5" customHeight="1" x14ac:dyDescent="0.2">
      <c r="A24" s="1496" t="s">
        <v>149</v>
      </c>
      <c r="B24" s="1495" t="s">
        <v>171</v>
      </c>
      <c r="C24" s="1495" t="s">
        <v>172</v>
      </c>
      <c r="D24" s="1494" t="s">
        <v>173</v>
      </c>
      <c r="E24" s="1543">
        <v>13789928</v>
      </c>
      <c r="F24" s="1511"/>
      <c r="G24" s="1511"/>
      <c r="H24" s="1511"/>
      <c r="I24" s="1511"/>
    </row>
    <row r="25" spans="1:10" s="437" customFormat="1" x14ac:dyDescent="0.2">
      <c r="A25" s="1496" t="s">
        <v>150</v>
      </c>
      <c r="B25" s="1495" t="s">
        <v>151</v>
      </c>
      <c r="C25" s="1495" t="s">
        <v>41</v>
      </c>
      <c r="D25" s="1494" t="s">
        <v>40</v>
      </c>
      <c r="E25" s="1543">
        <v>13392803</v>
      </c>
      <c r="F25" s="1511"/>
      <c r="G25" s="1511"/>
      <c r="H25" s="1511"/>
      <c r="I25" s="1511"/>
    </row>
    <row r="26" spans="1:10" s="437" customFormat="1" x14ac:dyDescent="0.2">
      <c r="A26" s="1496" t="s">
        <v>194</v>
      </c>
      <c r="B26" s="1495" t="s">
        <v>195</v>
      </c>
      <c r="C26" s="1495" t="s">
        <v>196</v>
      </c>
      <c r="D26" s="1494" t="s">
        <v>197</v>
      </c>
      <c r="E26" s="1543">
        <v>9970417</v>
      </c>
      <c r="F26" s="1511"/>
      <c r="G26" s="1511"/>
      <c r="H26" s="1511"/>
      <c r="I26" s="1511"/>
    </row>
    <row r="27" spans="1:10" s="437" customFormat="1" ht="22.5" x14ac:dyDescent="0.2">
      <c r="A27" s="1496" t="s">
        <v>201</v>
      </c>
      <c r="B27" s="1495" t="s">
        <v>204</v>
      </c>
      <c r="C27" s="1495" t="s">
        <v>205</v>
      </c>
      <c r="D27" s="1494" t="s">
        <v>206</v>
      </c>
      <c r="E27" s="1543">
        <v>10991326</v>
      </c>
      <c r="F27" s="1511"/>
      <c r="G27" s="1511"/>
      <c r="H27" s="1511"/>
      <c r="I27" s="1511"/>
    </row>
    <row r="28" spans="1:10" s="437" customFormat="1" ht="22.5" x14ac:dyDescent="0.2">
      <c r="A28" s="1496" t="s">
        <v>202</v>
      </c>
      <c r="B28" s="1495" t="s">
        <v>210</v>
      </c>
      <c r="C28" s="1495" t="s">
        <v>211</v>
      </c>
      <c r="D28" s="1494" t="s">
        <v>212</v>
      </c>
      <c r="E28" s="1543">
        <v>8992740</v>
      </c>
      <c r="F28" s="1511"/>
      <c r="G28" s="1511"/>
      <c r="H28" s="1511"/>
      <c r="I28" s="1511"/>
    </row>
    <row r="29" spans="1:10" s="437" customFormat="1" x14ac:dyDescent="0.2">
      <c r="A29" s="1496" t="s">
        <v>203</v>
      </c>
      <c r="B29" s="1495" t="s">
        <v>213</v>
      </c>
      <c r="C29" s="1495" t="s">
        <v>214</v>
      </c>
      <c r="D29" s="1494" t="s">
        <v>215</v>
      </c>
      <c r="E29" s="498">
        <v>9985937</v>
      </c>
      <c r="F29" s="498"/>
      <c r="G29" s="498"/>
      <c r="H29" s="498"/>
      <c r="I29" s="498"/>
    </row>
    <row r="30" spans="1:10" s="437" customFormat="1" ht="22.5" x14ac:dyDescent="0.2">
      <c r="A30" s="1496" t="s">
        <v>227</v>
      </c>
      <c r="B30" s="1495" t="s">
        <v>228</v>
      </c>
      <c r="C30" s="1495" t="s">
        <v>229</v>
      </c>
      <c r="D30" s="1498" t="s">
        <v>230</v>
      </c>
      <c r="E30" s="498">
        <v>98729029</v>
      </c>
      <c r="F30" s="498"/>
      <c r="G30" s="498"/>
      <c r="H30" s="498"/>
      <c r="I30" s="498"/>
      <c r="J30" s="1514"/>
    </row>
    <row r="31" spans="1:10" s="437" customFormat="1" x14ac:dyDescent="0.2">
      <c r="A31" s="1496" t="s">
        <v>234</v>
      </c>
      <c r="B31" s="1495" t="s">
        <v>235</v>
      </c>
      <c r="C31" s="1495" t="s">
        <v>236</v>
      </c>
      <c r="D31" s="1494" t="s">
        <v>237</v>
      </c>
      <c r="E31" s="498">
        <v>95220525</v>
      </c>
      <c r="F31" s="498"/>
      <c r="G31" s="498"/>
      <c r="H31" s="498"/>
      <c r="I31" s="498"/>
    </row>
    <row r="32" spans="1:10" s="437" customFormat="1" ht="22.5" x14ac:dyDescent="0.2">
      <c r="A32" s="1496" t="s">
        <v>226</v>
      </c>
      <c r="B32" s="1501" t="s">
        <v>2081</v>
      </c>
      <c r="C32" s="1495" t="s">
        <v>236</v>
      </c>
      <c r="D32" s="1494" t="s">
        <v>237</v>
      </c>
      <c r="E32" s="498">
        <v>69508826</v>
      </c>
      <c r="F32" s="498"/>
      <c r="G32" s="498"/>
      <c r="H32" s="498"/>
      <c r="I32" s="498"/>
    </row>
    <row r="33" spans="1:11" s="437" customFormat="1" x14ac:dyDescent="0.2">
      <c r="A33" s="1496" t="s">
        <v>245</v>
      </c>
      <c r="B33" s="1495" t="s">
        <v>247</v>
      </c>
      <c r="C33" s="1495" t="s">
        <v>229</v>
      </c>
      <c r="D33" s="1498" t="s">
        <v>230</v>
      </c>
      <c r="E33" s="498">
        <v>49228220</v>
      </c>
      <c r="F33" s="498"/>
      <c r="G33" s="498"/>
      <c r="H33" s="498"/>
      <c r="I33" s="498"/>
    </row>
    <row r="34" spans="1:11" s="437" customFormat="1" x14ac:dyDescent="0.2">
      <c r="A34" s="1496" t="s">
        <v>248</v>
      </c>
      <c r="B34" s="1495" t="s">
        <v>249</v>
      </c>
      <c r="C34" s="1495" t="s">
        <v>250</v>
      </c>
      <c r="D34" s="1494" t="s">
        <v>251</v>
      </c>
      <c r="E34" s="498">
        <v>4995120</v>
      </c>
      <c r="F34" s="498"/>
      <c r="G34" s="498"/>
      <c r="H34" s="498"/>
      <c r="I34" s="498"/>
    </row>
    <row r="35" spans="1:11" s="437" customFormat="1" ht="22.5" x14ac:dyDescent="0.2">
      <c r="A35" s="1496" t="s">
        <v>256</v>
      </c>
      <c r="B35" s="1501" t="s">
        <v>2082</v>
      </c>
      <c r="C35" s="1495" t="s">
        <v>258</v>
      </c>
      <c r="D35" s="1494" t="s">
        <v>259</v>
      </c>
      <c r="E35" s="498">
        <v>229751951</v>
      </c>
      <c r="F35" s="498"/>
      <c r="G35" s="498"/>
      <c r="H35" s="498"/>
      <c r="I35" s="498"/>
    </row>
    <row r="36" spans="1:11" s="437" customFormat="1" x14ac:dyDescent="0.2">
      <c r="A36" s="1496" t="s">
        <v>264</v>
      </c>
      <c r="B36" s="1495" t="s">
        <v>265</v>
      </c>
      <c r="C36" s="1495" t="s">
        <v>266</v>
      </c>
      <c r="D36" s="1494" t="s">
        <v>267</v>
      </c>
      <c r="E36" s="498">
        <v>10982285</v>
      </c>
      <c r="F36" s="498"/>
      <c r="G36" s="498"/>
      <c r="H36" s="498"/>
      <c r="I36" s="498"/>
    </row>
    <row r="37" spans="1:11" s="437" customFormat="1" x14ac:dyDescent="0.2">
      <c r="A37" s="1496" t="s">
        <v>269</v>
      </c>
      <c r="B37" s="1495" t="s">
        <v>270</v>
      </c>
      <c r="C37" s="1495" t="s">
        <v>108</v>
      </c>
      <c r="D37" s="1494" t="s">
        <v>109</v>
      </c>
      <c r="E37" s="498">
        <v>13807028</v>
      </c>
      <c r="F37" s="498"/>
      <c r="G37" s="498"/>
      <c r="H37" s="498"/>
      <c r="I37" s="498"/>
    </row>
    <row r="38" spans="1:11" s="437" customFormat="1" x14ac:dyDescent="0.2">
      <c r="A38" s="1496" t="s">
        <v>284</v>
      </c>
      <c r="B38" s="1495" t="s">
        <v>285</v>
      </c>
      <c r="C38" s="1495" t="s">
        <v>81</v>
      </c>
      <c r="D38" s="1494" t="s">
        <v>82</v>
      </c>
      <c r="E38" s="498">
        <v>11975287</v>
      </c>
      <c r="F38" s="498"/>
      <c r="G38" s="498"/>
      <c r="H38" s="498"/>
      <c r="I38" s="498"/>
    </row>
    <row r="39" spans="1:11" s="437" customFormat="1" x14ac:dyDescent="0.2">
      <c r="A39" s="1496" t="s">
        <v>272</v>
      </c>
      <c r="B39" s="1495" t="s">
        <v>273</v>
      </c>
      <c r="C39" s="1495" t="s">
        <v>274</v>
      </c>
      <c r="D39" s="1494" t="s">
        <v>275</v>
      </c>
      <c r="E39" s="498">
        <v>4983732</v>
      </c>
      <c r="F39" s="498"/>
      <c r="G39" s="498"/>
      <c r="H39" s="498"/>
      <c r="I39" s="498"/>
    </row>
    <row r="40" spans="1:11" s="437" customFormat="1" ht="15.75" customHeight="1" x14ac:dyDescent="0.2">
      <c r="A40" s="1496" t="s">
        <v>279</v>
      </c>
      <c r="B40" s="1495" t="s">
        <v>280</v>
      </c>
      <c r="C40" s="1495" t="s">
        <v>154</v>
      </c>
      <c r="D40" s="1494" t="s">
        <v>281</v>
      </c>
      <c r="E40" s="498">
        <v>6991215</v>
      </c>
      <c r="F40" s="498"/>
      <c r="G40" s="498"/>
      <c r="H40" s="498"/>
      <c r="I40" s="498"/>
    </row>
    <row r="41" spans="1:11" s="437" customFormat="1" x14ac:dyDescent="0.2">
      <c r="A41" s="1610" t="s">
        <v>304</v>
      </c>
      <c r="B41" s="1612" t="s">
        <v>616</v>
      </c>
      <c r="C41" s="1612" t="s">
        <v>313</v>
      </c>
      <c r="D41" s="1573" t="s">
        <v>314</v>
      </c>
      <c r="E41" s="1634">
        <v>102257600</v>
      </c>
      <c r="F41" s="498"/>
      <c r="G41" s="498"/>
      <c r="H41" s="498"/>
      <c r="I41" s="498"/>
    </row>
    <row r="42" spans="1:11" s="437" customFormat="1" x14ac:dyDescent="0.2">
      <c r="A42" s="1611"/>
      <c r="B42" s="1612"/>
      <c r="C42" s="1612"/>
      <c r="D42" s="1603"/>
      <c r="E42" s="1643"/>
      <c r="F42" s="498"/>
      <c r="G42" s="498"/>
      <c r="H42" s="498"/>
      <c r="I42" s="498"/>
    </row>
    <row r="43" spans="1:11" s="437" customFormat="1" x14ac:dyDescent="0.2">
      <c r="A43" s="1611"/>
      <c r="B43" s="1612"/>
      <c r="C43" s="1612"/>
      <c r="D43" s="1603"/>
      <c r="E43" s="1643"/>
      <c r="F43" s="498"/>
      <c r="G43" s="498"/>
      <c r="H43" s="498"/>
      <c r="I43" s="498"/>
    </row>
    <row r="44" spans="1:11" s="437" customFormat="1" x14ac:dyDescent="0.2">
      <c r="A44" s="1611"/>
      <c r="B44" s="1612"/>
      <c r="C44" s="1612"/>
      <c r="D44" s="1598"/>
      <c r="E44" s="1643"/>
      <c r="F44" s="498"/>
      <c r="G44" s="498"/>
      <c r="H44" s="498"/>
      <c r="I44" s="498"/>
    </row>
    <row r="45" spans="1:11" s="437" customFormat="1" x14ac:dyDescent="0.2">
      <c r="A45" s="1639" t="s">
        <v>293</v>
      </c>
      <c r="B45" s="1639" t="s">
        <v>562</v>
      </c>
      <c r="C45" s="1610" t="s">
        <v>313</v>
      </c>
      <c r="D45" s="1610" t="s">
        <v>314</v>
      </c>
      <c r="E45" s="1638">
        <v>115038878.22</v>
      </c>
      <c r="F45" s="498"/>
      <c r="G45" s="498"/>
      <c r="H45" s="498"/>
      <c r="I45" s="498"/>
    </row>
    <row r="46" spans="1:11" s="437" customFormat="1" x14ac:dyDescent="0.2">
      <c r="A46" s="1621"/>
      <c r="B46" s="1640"/>
      <c r="C46" s="1610"/>
      <c r="D46" s="1610"/>
      <c r="E46" s="1638"/>
      <c r="F46" s="498"/>
      <c r="G46" s="498"/>
      <c r="H46" s="498"/>
      <c r="I46" s="498"/>
    </row>
    <row r="47" spans="1:11" s="437" customFormat="1" x14ac:dyDescent="0.2">
      <c r="A47" s="1621"/>
      <c r="B47" s="1640"/>
      <c r="C47" s="1610"/>
      <c r="D47" s="1610"/>
      <c r="E47" s="1638"/>
      <c r="F47" s="498"/>
      <c r="G47" s="498"/>
      <c r="H47" s="498"/>
      <c r="I47" s="498"/>
      <c r="K47" s="437" t="str">
        <f t="shared" ref="K47:K49" si="0">UPPER(B46)</f>
        <v/>
      </c>
    </row>
    <row r="48" spans="1:11" s="437" customFormat="1" x14ac:dyDescent="0.2">
      <c r="A48" s="1621"/>
      <c r="B48" s="1640"/>
      <c r="C48" s="1621"/>
      <c r="D48" s="1621"/>
      <c r="E48" s="1638"/>
      <c r="F48" s="498"/>
      <c r="G48" s="498"/>
      <c r="H48" s="498"/>
      <c r="I48" s="498"/>
      <c r="K48" s="437" t="str">
        <f t="shared" si="0"/>
        <v/>
      </c>
    </row>
    <row r="49" spans="1:13" s="437" customFormat="1" x14ac:dyDescent="0.2">
      <c r="A49" s="1610" t="s">
        <v>294</v>
      </c>
      <c r="B49" s="435" t="s">
        <v>1672</v>
      </c>
      <c r="C49" s="1610" t="s">
        <v>302</v>
      </c>
      <c r="D49" s="1635" t="s">
        <v>307</v>
      </c>
      <c r="E49" s="1579">
        <v>115597528</v>
      </c>
      <c r="F49" s="498"/>
      <c r="G49" s="498"/>
      <c r="H49" s="498"/>
      <c r="I49" s="498"/>
      <c r="K49" s="437" t="str">
        <f t="shared" si="0"/>
        <v/>
      </c>
    </row>
    <row r="50" spans="1:13" s="437" customFormat="1" x14ac:dyDescent="0.2">
      <c r="A50" s="1610"/>
      <c r="B50" s="435" t="s">
        <v>1673</v>
      </c>
      <c r="C50" s="1610"/>
      <c r="D50" s="1635"/>
      <c r="E50" s="1604"/>
      <c r="F50" s="498"/>
      <c r="G50" s="498"/>
      <c r="H50" s="498"/>
      <c r="I50" s="498"/>
    </row>
    <row r="51" spans="1:13" s="437" customFormat="1" x14ac:dyDescent="0.2">
      <c r="A51" s="1610"/>
      <c r="B51" s="435" t="s">
        <v>1674</v>
      </c>
      <c r="C51" s="1610"/>
      <c r="D51" s="1635"/>
      <c r="E51" s="1604"/>
      <c r="F51" s="498"/>
      <c r="G51" s="498"/>
      <c r="H51" s="498"/>
      <c r="I51" s="498"/>
    </row>
    <row r="52" spans="1:13" s="437" customFormat="1" x14ac:dyDescent="0.2">
      <c r="A52" s="1610"/>
      <c r="B52" s="435" t="s">
        <v>1675</v>
      </c>
      <c r="C52" s="1610"/>
      <c r="D52" s="1635"/>
      <c r="E52" s="1580"/>
      <c r="F52" s="498"/>
      <c r="G52" s="498"/>
      <c r="H52" s="498"/>
      <c r="I52" s="498"/>
    </row>
    <row r="53" spans="1:13" s="437" customFormat="1" x14ac:dyDescent="0.2">
      <c r="A53" s="1610" t="s">
        <v>295</v>
      </c>
      <c r="B53" s="435" t="s">
        <v>2074</v>
      </c>
      <c r="C53" s="1612" t="s">
        <v>1851</v>
      </c>
      <c r="D53" s="1573" t="s">
        <v>307</v>
      </c>
      <c r="E53" s="1579">
        <v>174662554</v>
      </c>
      <c r="F53" s="498"/>
      <c r="G53" s="498"/>
      <c r="H53" s="498"/>
      <c r="I53" s="498"/>
      <c r="J53" s="1514"/>
    </row>
    <row r="54" spans="1:13" s="437" customFormat="1" x14ac:dyDescent="0.2">
      <c r="A54" s="1611"/>
      <c r="B54" s="1515" t="s">
        <v>2075</v>
      </c>
      <c r="C54" s="1614"/>
      <c r="D54" s="1574"/>
      <c r="E54" s="1636"/>
      <c r="F54" s="498"/>
      <c r="G54" s="498"/>
      <c r="H54" s="498"/>
      <c r="I54" s="498"/>
    </row>
    <row r="55" spans="1:13" s="437" customFormat="1" x14ac:dyDescent="0.2">
      <c r="A55" s="1611"/>
      <c r="B55" s="1515" t="s">
        <v>2076</v>
      </c>
      <c r="C55" s="1614"/>
      <c r="D55" s="1574"/>
      <c r="E55" s="1636"/>
      <c r="F55" s="498"/>
      <c r="G55" s="498"/>
      <c r="H55" s="498"/>
      <c r="I55" s="498"/>
    </row>
    <row r="56" spans="1:13" s="437" customFormat="1" x14ac:dyDescent="0.2">
      <c r="A56" s="1611"/>
      <c r="B56" s="1515" t="s">
        <v>2077</v>
      </c>
      <c r="C56" s="1614"/>
      <c r="D56" s="1574"/>
      <c r="E56" s="1636"/>
      <c r="F56" s="498"/>
      <c r="G56" s="498"/>
      <c r="H56" s="498"/>
      <c r="I56" s="498"/>
      <c r="L56" s="1514"/>
      <c r="M56" s="1513"/>
    </row>
    <row r="57" spans="1:13" s="437" customFormat="1" ht="22.5" x14ac:dyDescent="0.2">
      <c r="A57" s="1611"/>
      <c r="B57" s="1517" t="s">
        <v>2078</v>
      </c>
      <c r="C57" s="1614"/>
      <c r="D57" s="1575"/>
      <c r="E57" s="1637"/>
      <c r="F57" s="498"/>
      <c r="G57" s="498"/>
      <c r="H57" s="498"/>
      <c r="I57" s="498"/>
    </row>
    <row r="58" spans="1:13" s="437" customFormat="1" ht="12.75" customHeight="1" x14ac:dyDescent="0.2">
      <c r="A58" s="1496" t="s">
        <v>296</v>
      </c>
      <c r="B58" s="1495" t="s">
        <v>564</v>
      </c>
      <c r="C58" s="1495" t="s">
        <v>298</v>
      </c>
      <c r="D58" s="1494" t="s">
        <v>299</v>
      </c>
      <c r="E58" s="498">
        <v>5495500</v>
      </c>
      <c r="F58" s="498"/>
      <c r="G58" s="498"/>
      <c r="H58" s="498"/>
      <c r="I58" s="498"/>
    </row>
    <row r="59" spans="1:13" s="437" customFormat="1" x14ac:dyDescent="0.2">
      <c r="A59" s="1610" t="s">
        <v>339</v>
      </c>
      <c r="B59" s="1612" t="s">
        <v>478</v>
      </c>
      <c r="C59" s="1610" t="s">
        <v>445</v>
      </c>
      <c r="D59" s="1635" t="s">
        <v>446</v>
      </c>
      <c r="E59" s="1634">
        <v>125238648</v>
      </c>
      <c r="F59" s="498"/>
      <c r="G59" s="498"/>
      <c r="H59" s="498"/>
      <c r="I59" s="498"/>
    </row>
    <row r="60" spans="1:13" s="437" customFormat="1" x14ac:dyDescent="0.2">
      <c r="A60" s="1610"/>
      <c r="B60" s="1612"/>
      <c r="C60" s="1610"/>
      <c r="D60" s="1635"/>
      <c r="E60" s="1634"/>
      <c r="F60" s="498"/>
      <c r="G60" s="498"/>
      <c r="H60" s="498"/>
      <c r="I60" s="498"/>
    </row>
    <row r="61" spans="1:13" s="437" customFormat="1" x14ac:dyDescent="0.2">
      <c r="A61" s="1610"/>
      <c r="B61" s="1612"/>
      <c r="C61" s="1610"/>
      <c r="D61" s="1635"/>
      <c r="E61" s="1634"/>
      <c r="F61" s="498"/>
      <c r="G61" s="498"/>
      <c r="H61" s="498"/>
      <c r="I61" s="498"/>
    </row>
    <row r="62" spans="1:13" s="437" customFormat="1" x14ac:dyDescent="0.2">
      <c r="A62" s="1610"/>
      <c r="B62" s="1612"/>
      <c r="C62" s="1610"/>
      <c r="D62" s="1635"/>
      <c r="E62" s="1634"/>
      <c r="F62" s="498"/>
      <c r="G62" s="498"/>
      <c r="H62" s="498"/>
      <c r="I62" s="498"/>
    </row>
    <row r="63" spans="1:13" s="437" customFormat="1" ht="18" customHeight="1" x14ac:dyDescent="0.2">
      <c r="A63" s="1612" t="s">
        <v>340</v>
      </c>
      <c r="B63" s="1612" t="s">
        <v>395</v>
      </c>
      <c r="C63" s="1612" t="s">
        <v>396</v>
      </c>
      <c r="D63" s="1573" t="s">
        <v>397</v>
      </c>
      <c r="E63" s="1634">
        <v>131664654</v>
      </c>
      <c r="F63" s="498"/>
      <c r="G63" s="498"/>
      <c r="H63" s="498"/>
      <c r="I63" s="498"/>
    </row>
    <row r="64" spans="1:13" s="437" customFormat="1" x14ac:dyDescent="0.2">
      <c r="A64" s="1612"/>
      <c r="B64" s="1612"/>
      <c r="C64" s="1612"/>
      <c r="D64" s="1603"/>
      <c r="E64" s="1634"/>
      <c r="F64" s="498"/>
      <c r="G64" s="498"/>
      <c r="H64" s="498"/>
      <c r="I64" s="498"/>
    </row>
    <row r="65" spans="1:9" s="437" customFormat="1" x14ac:dyDescent="0.2">
      <c r="A65" s="1612"/>
      <c r="B65" s="1612"/>
      <c r="C65" s="1612"/>
      <c r="D65" s="1603"/>
      <c r="E65" s="1634"/>
      <c r="F65" s="498"/>
      <c r="G65" s="498"/>
      <c r="H65" s="498"/>
      <c r="I65" s="498"/>
    </row>
    <row r="66" spans="1:9" s="437" customFormat="1" x14ac:dyDescent="0.2">
      <c r="A66" s="1612"/>
      <c r="B66" s="1612"/>
      <c r="C66" s="1612"/>
      <c r="D66" s="1603"/>
      <c r="E66" s="1634"/>
      <c r="F66" s="498"/>
      <c r="G66" s="498"/>
      <c r="H66" s="498"/>
      <c r="I66" s="498"/>
    </row>
    <row r="67" spans="1:9" s="437" customFormat="1" x14ac:dyDescent="0.2">
      <c r="A67" s="1612"/>
      <c r="B67" s="1612"/>
      <c r="C67" s="1612"/>
      <c r="D67" s="1598"/>
      <c r="E67" s="1634"/>
      <c r="F67" s="498"/>
      <c r="G67" s="498"/>
      <c r="H67" s="498"/>
      <c r="I67" s="498"/>
    </row>
    <row r="68" spans="1:9" s="437" customFormat="1" x14ac:dyDescent="0.2">
      <c r="A68" s="1610" t="s">
        <v>341</v>
      </c>
      <c r="B68" s="1612" t="s">
        <v>1484</v>
      </c>
      <c r="C68" s="1610" t="s">
        <v>435</v>
      </c>
      <c r="D68" s="1635" t="s">
        <v>436</v>
      </c>
      <c r="E68" s="1634">
        <v>117093981</v>
      </c>
      <c r="F68" s="498"/>
      <c r="G68" s="498"/>
      <c r="H68" s="498"/>
      <c r="I68" s="498"/>
    </row>
    <row r="69" spans="1:9" s="437" customFormat="1" ht="17.25" customHeight="1" x14ac:dyDescent="0.2">
      <c r="A69" s="1610"/>
      <c r="B69" s="1612"/>
      <c r="C69" s="1610"/>
      <c r="D69" s="1635"/>
      <c r="E69" s="1634"/>
      <c r="F69" s="498"/>
      <c r="G69" s="498"/>
      <c r="H69" s="498"/>
      <c r="I69" s="498"/>
    </row>
    <row r="70" spans="1:9" s="437" customFormat="1" x14ac:dyDescent="0.2">
      <c r="A70" s="1610"/>
      <c r="B70" s="1612"/>
      <c r="C70" s="1610"/>
      <c r="D70" s="1635"/>
      <c r="E70" s="1634"/>
      <c r="F70" s="498"/>
      <c r="G70" s="498"/>
      <c r="H70" s="498"/>
      <c r="I70" s="498"/>
    </row>
    <row r="71" spans="1:9" s="437" customFormat="1" x14ac:dyDescent="0.2">
      <c r="A71" s="1610"/>
      <c r="B71" s="1612"/>
      <c r="C71" s="1610"/>
      <c r="D71" s="1635"/>
      <c r="E71" s="1634"/>
      <c r="F71" s="498"/>
      <c r="G71" s="498"/>
      <c r="H71" s="498"/>
      <c r="I71" s="498"/>
    </row>
    <row r="72" spans="1:9" s="437" customFormat="1" ht="22.5" x14ac:dyDescent="0.2">
      <c r="A72" s="1496" t="s">
        <v>409</v>
      </c>
      <c r="B72" s="1495" t="s">
        <v>457</v>
      </c>
      <c r="C72" s="1495" t="s">
        <v>402</v>
      </c>
      <c r="D72" s="1494" t="s">
        <v>403</v>
      </c>
      <c r="E72" s="498">
        <v>7823364</v>
      </c>
      <c r="F72" s="498"/>
      <c r="G72" s="498"/>
      <c r="H72" s="498"/>
      <c r="I72" s="498"/>
    </row>
    <row r="73" spans="1:9" s="437" customFormat="1" ht="22.5" x14ac:dyDescent="0.2">
      <c r="A73" s="1496" t="s">
        <v>410</v>
      </c>
      <c r="B73" s="1495" t="s">
        <v>411</v>
      </c>
      <c r="C73" s="1495" t="s">
        <v>258</v>
      </c>
      <c r="D73" s="1494" t="s">
        <v>259</v>
      </c>
      <c r="E73" s="498">
        <v>7871216</v>
      </c>
      <c r="F73" s="498"/>
      <c r="G73" s="498"/>
      <c r="H73" s="498"/>
      <c r="I73" s="498"/>
    </row>
    <row r="74" spans="1:9" s="437" customFormat="1" ht="22.5" x14ac:dyDescent="0.2">
      <c r="A74" s="1496" t="s">
        <v>420</v>
      </c>
      <c r="B74" s="1495" t="s">
        <v>457</v>
      </c>
      <c r="C74" s="1495" t="s">
        <v>115</v>
      </c>
      <c r="D74" s="1494" t="s">
        <v>116</v>
      </c>
      <c r="E74" s="498">
        <v>8628444</v>
      </c>
      <c r="F74" s="498"/>
      <c r="G74" s="498"/>
      <c r="H74" s="498"/>
      <c r="I74" s="498"/>
    </row>
    <row r="75" spans="1:9" s="437" customFormat="1" ht="22.5" x14ac:dyDescent="0.2">
      <c r="A75" s="1496" t="s">
        <v>425</v>
      </c>
      <c r="B75" s="1495" t="s">
        <v>457</v>
      </c>
      <c r="C75" s="1495" t="s">
        <v>302</v>
      </c>
      <c r="D75" s="1494" t="s">
        <v>307</v>
      </c>
      <c r="E75" s="498">
        <v>8523494</v>
      </c>
      <c r="F75" s="498"/>
      <c r="G75" s="498"/>
      <c r="H75" s="498"/>
      <c r="I75" s="498"/>
    </row>
    <row r="76" spans="1:9" s="437" customFormat="1" ht="22.5" x14ac:dyDescent="0.2">
      <c r="A76" s="1496" t="s">
        <v>427</v>
      </c>
      <c r="B76" s="1495" t="s">
        <v>457</v>
      </c>
      <c r="C76" s="1495" t="s">
        <v>428</v>
      </c>
      <c r="D76" s="1494" t="s">
        <v>429</v>
      </c>
      <c r="E76" s="498">
        <v>8455036</v>
      </c>
      <c r="F76" s="498"/>
      <c r="G76" s="498"/>
      <c r="H76" s="498"/>
      <c r="I76" s="498"/>
    </row>
    <row r="77" spans="1:9" s="437" customFormat="1" ht="22.5" x14ac:dyDescent="0.2">
      <c r="A77" s="1496" t="s">
        <v>434</v>
      </c>
      <c r="B77" s="1495" t="s">
        <v>457</v>
      </c>
      <c r="C77" s="1495" t="s">
        <v>435</v>
      </c>
      <c r="D77" s="1494" t="s">
        <v>436</v>
      </c>
      <c r="E77" s="498">
        <v>6974740</v>
      </c>
      <c r="F77" s="498"/>
      <c r="G77" s="498"/>
      <c r="H77" s="498"/>
      <c r="I77" s="498"/>
    </row>
    <row r="78" spans="1:9" s="437" customFormat="1" ht="22.5" x14ac:dyDescent="0.2">
      <c r="A78" s="1496" t="s">
        <v>439</v>
      </c>
      <c r="B78" s="1495" t="s">
        <v>457</v>
      </c>
      <c r="C78" s="1495" t="s">
        <v>440</v>
      </c>
      <c r="D78" s="1494" t="s">
        <v>441</v>
      </c>
      <c r="E78" s="498">
        <v>7971754</v>
      </c>
      <c r="F78" s="498"/>
      <c r="G78" s="498"/>
      <c r="H78" s="498"/>
      <c r="I78" s="498"/>
    </row>
    <row r="79" spans="1:9" s="437" customFormat="1" ht="44.25" customHeight="1" x14ac:dyDescent="0.2">
      <c r="A79" s="1496" t="s">
        <v>444</v>
      </c>
      <c r="B79" s="1516" t="s">
        <v>2072</v>
      </c>
      <c r="C79" s="1495" t="s">
        <v>445</v>
      </c>
      <c r="D79" s="1494" t="s">
        <v>446</v>
      </c>
      <c r="E79" s="498">
        <v>11471590</v>
      </c>
      <c r="F79" s="498"/>
      <c r="G79" s="498"/>
      <c r="H79" s="498"/>
      <c r="I79" s="498"/>
    </row>
    <row r="80" spans="1:9" s="437" customFormat="1" ht="22.5" x14ac:dyDescent="0.2">
      <c r="A80" s="1496" t="s">
        <v>400</v>
      </c>
      <c r="B80" s="1495" t="s">
        <v>457</v>
      </c>
      <c r="C80" s="1495" t="s">
        <v>229</v>
      </c>
      <c r="D80" s="1494" t="s">
        <v>1636</v>
      </c>
      <c r="E80" s="498">
        <v>12636356</v>
      </c>
      <c r="F80" s="498"/>
      <c r="G80" s="498"/>
      <c r="H80" s="498"/>
      <c r="I80" s="498"/>
    </row>
    <row r="81" spans="1:13" s="437" customFormat="1" ht="22.5" x14ac:dyDescent="0.2">
      <c r="A81" s="1496" t="s">
        <v>342</v>
      </c>
      <c r="B81" s="1495" t="s">
        <v>343</v>
      </c>
      <c r="C81" s="1495" t="s">
        <v>344</v>
      </c>
      <c r="D81" s="1494" t="s">
        <v>345</v>
      </c>
      <c r="E81" s="498">
        <v>11996231</v>
      </c>
      <c r="F81" s="498"/>
      <c r="G81" s="498"/>
      <c r="H81" s="498"/>
      <c r="I81" s="498"/>
    </row>
    <row r="82" spans="1:13" s="437" customFormat="1" ht="22.5" x14ac:dyDescent="0.2">
      <c r="A82" s="1496" t="s">
        <v>349</v>
      </c>
      <c r="B82" s="1495" t="s">
        <v>350</v>
      </c>
      <c r="C82" s="1495" t="s">
        <v>351</v>
      </c>
      <c r="D82" s="1494" t="s">
        <v>352</v>
      </c>
      <c r="E82" s="498">
        <v>11992003</v>
      </c>
      <c r="F82" s="498"/>
      <c r="G82" s="498"/>
      <c r="H82" s="498"/>
      <c r="I82" s="498"/>
    </row>
    <row r="83" spans="1:13" s="437" customFormat="1" x14ac:dyDescent="0.2">
      <c r="A83" s="1496" t="s">
        <v>382</v>
      </c>
      <c r="B83" s="1495" t="s">
        <v>384</v>
      </c>
      <c r="C83" s="1495" t="s">
        <v>385</v>
      </c>
      <c r="D83" s="1494" t="s">
        <v>386</v>
      </c>
      <c r="E83" s="498">
        <v>2083934</v>
      </c>
      <c r="F83" s="498"/>
      <c r="G83" s="498"/>
      <c r="H83" s="498"/>
      <c r="I83" s="498"/>
    </row>
    <row r="84" spans="1:13" s="437" customFormat="1" ht="22.5" x14ac:dyDescent="0.2">
      <c r="A84" s="1496" t="s">
        <v>383</v>
      </c>
      <c r="B84" s="1495" t="s">
        <v>388</v>
      </c>
      <c r="C84" s="1495" t="s">
        <v>389</v>
      </c>
      <c r="D84" s="1494" t="s">
        <v>390</v>
      </c>
      <c r="E84" s="498">
        <v>13897213</v>
      </c>
      <c r="F84" s="498"/>
      <c r="G84" s="498"/>
      <c r="H84" s="498"/>
      <c r="I84" s="498"/>
    </row>
    <row r="85" spans="1:13" s="437" customFormat="1" x14ac:dyDescent="0.2">
      <c r="A85" s="1496" t="s">
        <v>356</v>
      </c>
      <c r="B85" s="1495" t="s">
        <v>357</v>
      </c>
      <c r="C85" s="1495" t="s">
        <v>358</v>
      </c>
      <c r="D85" s="1494" t="s">
        <v>359</v>
      </c>
      <c r="E85" s="498">
        <v>6985484</v>
      </c>
      <c r="F85" s="498"/>
      <c r="G85" s="498"/>
      <c r="H85" s="498"/>
      <c r="I85" s="498"/>
    </row>
    <row r="86" spans="1:13" s="437" customFormat="1" x14ac:dyDescent="0.2">
      <c r="A86" s="1496" t="s">
        <v>363</v>
      </c>
      <c r="B86" s="1495" t="s">
        <v>364</v>
      </c>
      <c r="C86" s="1495" t="s">
        <v>365</v>
      </c>
      <c r="D86" s="1494" t="s">
        <v>366</v>
      </c>
      <c r="E86" s="498">
        <v>5988950</v>
      </c>
      <c r="F86" s="498"/>
      <c r="G86" s="498"/>
      <c r="H86" s="498"/>
      <c r="I86" s="498"/>
    </row>
    <row r="87" spans="1:13" s="437" customFormat="1" ht="17.25" customHeight="1" x14ac:dyDescent="0.2">
      <c r="A87" s="1496" t="s">
        <v>370</v>
      </c>
      <c r="B87" s="1495" t="s">
        <v>371</v>
      </c>
      <c r="C87" s="1495" t="s">
        <v>372</v>
      </c>
      <c r="D87" s="1494" t="s">
        <v>373</v>
      </c>
      <c r="E87" s="498">
        <v>9998021</v>
      </c>
      <c r="F87" s="498"/>
      <c r="G87" s="498"/>
      <c r="H87" s="498"/>
      <c r="I87" s="498"/>
    </row>
    <row r="88" spans="1:13" s="437" customFormat="1" ht="22.5" x14ac:dyDescent="0.2">
      <c r="A88" s="1496" t="s">
        <v>377</v>
      </c>
      <c r="B88" s="1495" t="s">
        <v>378</v>
      </c>
      <c r="C88" s="1495" t="s">
        <v>87</v>
      </c>
      <c r="D88" s="1494" t="s">
        <v>88</v>
      </c>
      <c r="E88" s="498">
        <v>13888696</v>
      </c>
      <c r="F88" s="498"/>
      <c r="G88" s="498"/>
      <c r="H88" s="498"/>
      <c r="I88" s="498"/>
    </row>
    <row r="89" spans="1:13" s="437" customFormat="1" ht="33.75" x14ac:dyDescent="0.2">
      <c r="A89" s="1496" t="s">
        <v>450</v>
      </c>
      <c r="B89" s="1516" t="s">
        <v>2073</v>
      </c>
      <c r="C89" s="1495" t="s">
        <v>452</v>
      </c>
      <c r="D89" s="1494" t="s">
        <v>453</v>
      </c>
      <c r="E89" s="498">
        <v>9822516</v>
      </c>
      <c r="F89" s="498"/>
      <c r="G89" s="498"/>
      <c r="H89" s="498"/>
      <c r="I89" s="498"/>
    </row>
    <row r="90" spans="1:13" s="437" customFormat="1" ht="16.5" customHeight="1" x14ac:dyDescent="0.2">
      <c r="A90" s="1496" t="s">
        <v>515</v>
      </c>
      <c r="B90" s="1495" t="s">
        <v>516</v>
      </c>
      <c r="C90" s="1495" t="s">
        <v>172</v>
      </c>
      <c r="D90" s="1494" t="s">
        <v>173</v>
      </c>
      <c r="E90" s="498">
        <v>9856869</v>
      </c>
      <c r="F90" s="498"/>
      <c r="G90" s="498"/>
      <c r="H90" s="498"/>
      <c r="I90" s="1548"/>
      <c r="J90" s="1518"/>
      <c r="K90" s="1518"/>
      <c r="L90" s="1518"/>
      <c r="M90" s="1518"/>
    </row>
    <row r="91" spans="1:13" s="437" customFormat="1" ht="12.75" customHeight="1" x14ac:dyDescent="0.2">
      <c r="A91" s="1496" t="s">
        <v>569</v>
      </c>
      <c r="B91" s="1495" t="s">
        <v>530</v>
      </c>
      <c r="C91" s="1495" t="s">
        <v>531</v>
      </c>
      <c r="D91" s="1494" t="s">
        <v>532</v>
      </c>
      <c r="E91" s="498">
        <v>13903533</v>
      </c>
      <c r="F91" s="498"/>
      <c r="G91" s="498"/>
      <c r="H91" s="498"/>
      <c r="I91" s="1548"/>
      <c r="J91" s="1518"/>
      <c r="K91" s="1518"/>
      <c r="L91" s="1518"/>
      <c r="M91" s="1518"/>
    </row>
    <row r="92" spans="1:13" s="437" customFormat="1" ht="22.5" x14ac:dyDescent="0.2">
      <c r="A92" s="1496" t="s">
        <v>602</v>
      </c>
      <c r="B92" s="1495" t="s">
        <v>604</v>
      </c>
      <c r="C92" s="1495" t="s">
        <v>603</v>
      </c>
      <c r="D92" s="1494" t="s">
        <v>609</v>
      </c>
      <c r="E92" s="498">
        <v>13873194</v>
      </c>
      <c r="F92" s="498"/>
      <c r="G92" s="498"/>
      <c r="H92" s="498"/>
      <c r="I92" s="1548"/>
      <c r="J92" s="1518"/>
      <c r="K92" s="1518"/>
      <c r="L92" s="1518"/>
      <c r="M92" s="1518"/>
    </row>
    <row r="93" spans="1:13" s="437" customFormat="1" x14ac:dyDescent="0.2">
      <c r="A93" s="1496" t="s">
        <v>605</v>
      </c>
      <c r="B93" s="1495" t="s">
        <v>606</v>
      </c>
      <c r="C93" s="1495" t="s">
        <v>607</v>
      </c>
      <c r="D93" s="1494" t="s">
        <v>608</v>
      </c>
      <c r="E93" s="498">
        <v>5887158</v>
      </c>
      <c r="F93" s="498"/>
      <c r="G93" s="498"/>
      <c r="H93" s="498"/>
      <c r="I93" s="1548"/>
      <c r="J93" s="1518"/>
      <c r="K93" s="1518"/>
      <c r="L93" s="1518"/>
      <c r="M93" s="1518"/>
    </row>
    <row r="94" spans="1:13" s="437" customFormat="1" x14ac:dyDescent="0.2">
      <c r="A94" s="1496" t="s">
        <v>625</v>
      </c>
      <c r="B94" s="1495" t="s">
        <v>626</v>
      </c>
      <c r="C94" s="1495" t="s">
        <v>196</v>
      </c>
      <c r="D94" s="1494" t="s">
        <v>197</v>
      </c>
      <c r="E94" s="498">
        <v>9844538</v>
      </c>
      <c r="F94" s="498"/>
      <c r="G94" s="498"/>
      <c r="H94" s="498"/>
      <c r="I94" s="1548"/>
      <c r="J94" s="1518"/>
      <c r="K94" s="1518"/>
      <c r="L94" s="1518"/>
      <c r="M94" s="1518"/>
    </row>
    <row r="95" spans="1:13" s="437" customFormat="1" x14ac:dyDescent="0.2">
      <c r="A95" s="1496" t="s">
        <v>629</v>
      </c>
      <c r="B95" s="1495" t="s">
        <v>635</v>
      </c>
      <c r="C95" s="1495" t="s">
        <v>630</v>
      </c>
      <c r="D95" s="1494" t="s">
        <v>631</v>
      </c>
      <c r="E95" s="498">
        <v>20110030</v>
      </c>
      <c r="F95" s="498"/>
      <c r="G95" s="498"/>
      <c r="H95" s="498"/>
      <c r="I95" s="1548"/>
      <c r="J95" s="1547"/>
      <c r="K95" s="1547"/>
      <c r="L95" s="1547"/>
      <c r="M95" s="1518"/>
    </row>
    <row r="96" spans="1:13" s="437" customFormat="1" x14ac:dyDescent="0.2">
      <c r="A96" s="1496" t="s">
        <v>636</v>
      </c>
      <c r="B96" s="1495" t="s">
        <v>637</v>
      </c>
      <c r="C96" s="1495" t="s">
        <v>638</v>
      </c>
      <c r="D96" s="1494" t="s">
        <v>639</v>
      </c>
      <c r="E96" s="498">
        <v>9995262</v>
      </c>
      <c r="F96" s="498"/>
      <c r="G96" s="498"/>
      <c r="H96" s="498"/>
      <c r="I96" s="1548"/>
      <c r="J96" s="1518"/>
      <c r="K96" s="1518"/>
      <c r="L96" s="1518"/>
      <c r="M96" s="1518"/>
    </row>
    <row r="97" spans="1:141" s="437" customFormat="1" x14ac:dyDescent="0.2">
      <c r="A97" s="1610" t="s">
        <v>643</v>
      </c>
      <c r="B97" s="1612" t="s">
        <v>644</v>
      </c>
      <c r="C97" s="1610" t="s">
        <v>163</v>
      </c>
      <c r="D97" s="1610" t="s">
        <v>164</v>
      </c>
      <c r="E97" s="1626">
        <v>11992858</v>
      </c>
      <c r="F97" s="1610"/>
      <c r="G97" s="1610"/>
      <c r="H97" s="1610"/>
      <c r="I97" s="1628"/>
      <c r="J97" s="1518"/>
      <c r="K97" s="1518"/>
      <c r="L97" s="1518"/>
      <c r="M97" s="1518"/>
    </row>
    <row r="98" spans="1:141" s="437" customFormat="1" x14ac:dyDescent="0.2">
      <c r="A98" s="1611"/>
      <c r="B98" s="1614"/>
      <c r="C98" s="1611"/>
      <c r="D98" s="1611"/>
      <c r="E98" s="1632"/>
      <c r="F98" s="1611"/>
      <c r="G98" s="1611"/>
      <c r="H98" s="1611"/>
      <c r="I98" s="1633"/>
      <c r="J98" s="1518"/>
      <c r="K98" s="1518"/>
      <c r="L98" s="1518"/>
      <c r="M98" s="1518"/>
    </row>
    <row r="99" spans="1:141" s="437" customFormat="1" ht="22.5" x14ac:dyDescent="0.2">
      <c r="A99" s="1620" t="s">
        <v>681</v>
      </c>
      <c r="B99" s="1517" t="s">
        <v>1685</v>
      </c>
      <c r="C99" s="1620" t="s">
        <v>682</v>
      </c>
      <c r="D99" s="1625" t="s">
        <v>777</v>
      </c>
      <c r="E99" s="1629">
        <v>190122804</v>
      </c>
      <c r="F99" s="498"/>
      <c r="G99" s="498"/>
      <c r="H99" s="498"/>
      <c r="I99" s="1548"/>
      <c r="J99" s="1518"/>
      <c r="K99" s="1518"/>
      <c r="L99" s="1518"/>
      <c r="M99" s="1518"/>
    </row>
    <row r="100" spans="1:141" s="437" customFormat="1" x14ac:dyDescent="0.2">
      <c r="A100" s="1621"/>
      <c r="B100" s="1517" t="s">
        <v>1686</v>
      </c>
      <c r="C100" s="1621"/>
      <c r="D100" s="1574"/>
      <c r="E100" s="1630"/>
      <c r="F100" s="498"/>
      <c r="G100" s="498"/>
      <c r="H100" s="498"/>
      <c r="I100" s="1548"/>
      <c r="J100" s="1518"/>
      <c r="K100" s="1518"/>
      <c r="L100" s="1518"/>
      <c r="M100" s="1518"/>
    </row>
    <row r="101" spans="1:141" s="437" customFormat="1" x14ac:dyDescent="0.2">
      <c r="A101" s="1621"/>
      <c r="B101" s="1517" t="s">
        <v>1687</v>
      </c>
      <c r="C101" s="1621"/>
      <c r="D101" s="1574"/>
      <c r="E101" s="1630"/>
      <c r="F101" s="498"/>
      <c r="G101" s="498"/>
      <c r="H101" s="498"/>
      <c r="I101" s="1548"/>
      <c r="J101" s="1518"/>
      <c r="K101" s="1518"/>
      <c r="L101" s="1518"/>
      <c r="M101" s="1518"/>
    </row>
    <row r="102" spans="1:141" s="437" customFormat="1" x14ac:dyDescent="0.2">
      <c r="A102" s="1621"/>
      <c r="B102" s="1517" t="s">
        <v>1688</v>
      </c>
      <c r="C102" s="1621"/>
      <c r="D102" s="1574"/>
      <c r="E102" s="1630"/>
      <c r="F102" s="498"/>
      <c r="G102" s="498"/>
      <c r="H102" s="498"/>
      <c r="I102" s="1548"/>
      <c r="J102" s="1518"/>
      <c r="K102" s="1518"/>
      <c r="L102" s="1518"/>
      <c r="M102" s="1518"/>
    </row>
    <row r="103" spans="1:141" s="437" customFormat="1" ht="22.5" x14ac:dyDescent="0.2">
      <c r="A103" s="1621"/>
      <c r="B103" s="1517" t="s">
        <v>1689</v>
      </c>
      <c r="C103" s="1621"/>
      <c r="D103" s="1574"/>
      <c r="E103" s="1630"/>
      <c r="F103" s="498"/>
      <c r="G103" s="498"/>
      <c r="H103" s="498"/>
      <c r="I103" s="1548"/>
      <c r="J103" s="1518"/>
      <c r="K103" s="1518"/>
      <c r="L103" s="1518"/>
      <c r="M103" s="1518"/>
    </row>
    <row r="104" spans="1:141" s="437" customFormat="1" ht="22.5" x14ac:dyDescent="0.2">
      <c r="A104" s="1621"/>
      <c r="B104" s="1517" t="s">
        <v>1690</v>
      </c>
      <c r="C104" s="1621"/>
      <c r="D104" s="1575"/>
      <c r="E104" s="1630"/>
      <c r="F104" s="498"/>
      <c r="G104" s="498"/>
      <c r="H104" s="498"/>
      <c r="I104" s="1548"/>
      <c r="J104" s="1547"/>
      <c r="K104" s="1546"/>
      <c r="L104" s="1547"/>
      <c r="M104" s="1518"/>
    </row>
    <row r="105" spans="1:141" s="1518" customFormat="1" x14ac:dyDescent="0.2">
      <c r="A105" s="1610" t="s">
        <v>691</v>
      </c>
      <c r="B105" s="435" t="s">
        <v>1695</v>
      </c>
      <c r="C105" s="1612" t="s">
        <v>115</v>
      </c>
      <c r="D105" s="1573" t="s">
        <v>116</v>
      </c>
      <c r="E105" s="1631">
        <v>185827120</v>
      </c>
      <c r="F105" s="498"/>
      <c r="G105" s="498"/>
      <c r="H105" s="498"/>
      <c r="I105" s="1548"/>
    </row>
    <row r="106" spans="1:141" s="1518" customFormat="1" x14ac:dyDescent="0.2">
      <c r="A106" s="1610"/>
      <c r="B106" s="435" t="s">
        <v>1696</v>
      </c>
      <c r="C106" s="1612"/>
      <c r="D106" s="1603"/>
      <c r="E106" s="1612"/>
      <c r="F106" s="498"/>
      <c r="G106" s="498"/>
      <c r="H106" s="498"/>
      <c r="I106" s="1548"/>
    </row>
    <row r="107" spans="1:141" s="1518" customFormat="1" ht="22.5" x14ac:dyDescent="0.2">
      <c r="A107" s="1610"/>
      <c r="B107" s="435" t="s">
        <v>1697</v>
      </c>
      <c r="C107" s="1612"/>
      <c r="D107" s="1603"/>
      <c r="E107" s="1612"/>
      <c r="F107" s="498"/>
      <c r="G107" s="498"/>
      <c r="H107" s="498"/>
      <c r="I107" s="1548"/>
    </row>
    <row r="108" spans="1:141" s="1519" customFormat="1" ht="22.5" x14ac:dyDescent="0.2">
      <c r="A108" s="1610"/>
      <c r="B108" s="435" t="s">
        <v>1698</v>
      </c>
      <c r="C108" s="1612"/>
      <c r="D108" s="1598"/>
      <c r="E108" s="1612"/>
      <c r="F108" s="498"/>
      <c r="G108" s="498"/>
      <c r="H108" s="498"/>
      <c r="I108" s="1548"/>
      <c r="J108" s="1547"/>
      <c r="K108" s="1546"/>
      <c r="L108" s="1547"/>
      <c r="M108" s="1518"/>
      <c r="N108" s="1518"/>
      <c r="O108" s="1518"/>
      <c r="P108" s="1518"/>
      <c r="Q108" s="1518"/>
      <c r="R108" s="1518"/>
      <c r="S108" s="1518"/>
      <c r="T108" s="1518"/>
      <c r="U108" s="1518"/>
      <c r="V108" s="1518"/>
      <c r="W108" s="1518"/>
      <c r="X108" s="1518"/>
      <c r="Y108" s="1518"/>
      <c r="Z108" s="1518"/>
      <c r="AA108" s="1518"/>
      <c r="AB108" s="1518"/>
      <c r="AC108" s="1518"/>
      <c r="AD108" s="1518"/>
      <c r="AE108" s="1518"/>
      <c r="AF108" s="1518"/>
      <c r="AG108" s="1518"/>
      <c r="AH108" s="1518"/>
      <c r="AI108" s="1518"/>
      <c r="AJ108" s="1518"/>
      <c r="AK108" s="1518"/>
      <c r="AL108" s="1518"/>
      <c r="AM108" s="1518"/>
      <c r="AN108" s="1518"/>
      <c r="AO108" s="1518"/>
      <c r="AP108" s="1518"/>
      <c r="AQ108" s="1518"/>
      <c r="AR108" s="1518"/>
      <c r="AS108" s="1518"/>
      <c r="AT108" s="1518"/>
      <c r="AU108" s="1518"/>
      <c r="AV108" s="1518"/>
      <c r="AW108" s="1518"/>
      <c r="AX108" s="1518"/>
      <c r="AY108" s="1518"/>
      <c r="AZ108" s="1518"/>
      <c r="BA108" s="1518"/>
      <c r="BB108" s="1518"/>
      <c r="BC108" s="1518"/>
      <c r="BD108" s="1518"/>
      <c r="BE108" s="1518"/>
      <c r="BF108" s="1518"/>
      <c r="BG108" s="1518"/>
      <c r="BH108" s="1518"/>
      <c r="BI108" s="1518"/>
      <c r="BJ108" s="1518"/>
      <c r="BK108" s="1518"/>
      <c r="BL108" s="1518"/>
      <c r="BM108" s="1518"/>
      <c r="BN108" s="1518"/>
      <c r="BO108" s="1518"/>
      <c r="BP108" s="1518"/>
      <c r="BQ108" s="1518"/>
      <c r="BR108" s="1518"/>
      <c r="BS108" s="1518"/>
      <c r="BT108" s="1518"/>
      <c r="BU108" s="1518"/>
      <c r="BV108" s="1518"/>
      <c r="BW108" s="1518"/>
      <c r="BX108" s="1518"/>
      <c r="BY108" s="1518"/>
      <c r="BZ108" s="1518"/>
      <c r="CA108" s="1518"/>
      <c r="CB108" s="1518"/>
      <c r="CC108" s="1518"/>
      <c r="CD108" s="1518"/>
      <c r="CE108" s="1518"/>
      <c r="CF108" s="1518"/>
      <c r="CG108" s="1518"/>
      <c r="CH108" s="1518"/>
      <c r="CI108" s="1518"/>
      <c r="CJ108" s="1518"/>
      <c r="CK108" s="1518"/>
      <c r="CL108" s="1518"/>
      <c r="CM108" s="1518"/>
      <c r="CN108" s="1518"/>
      <c r="CO108" s="1518"/>
      <c r="CP108" s="1518"/>
      <c r="CQ108" s="1518"/>
      <c r="CR108" s="1518"/>
      <c r="CS108" s="1518"/>
      <c r="CT108" s="1518"/>
      <c r="CU108" s="1518"/>
      <c r="CV108" s="1518"/>
      <c r="CW108" s="1518"/>
      <c r="CX108" s="1518"/>
      <c r="CY108" s="1518"/>
      <c r="CZ108" s="1518"/>
      <c r="DA108" s="1518"/>
      <c r="DB108" s="1518"/>
      <c r="DC108" s="1518"/>
      <c r="DD108" s="1518"/>
      <c r="DE108" s="1518"/>
      <c r="DF108" s="1518"/>
      <c r="DG108" s="1518"/>
      <c r="DH108" s="1518"/>
      <c r="DI108" s="1518"/>
      <c r="DJ108" s="1518"/>
      <c r="DK108" s="1518"/>
      <c r="DL108" s="1518"/>
      <c r="DM108" s="1518"/>
      <c r="DN108" s="1518"/>
      <c r="DO108" s="1518"/>
      <c r="DP108" s="1518"/>
      <c r="DQ108" s="1518"/>
      <c r="DR108" s="1518"/>
      <c r="DS108" s="1518"/>
      <c r="DT108" s="1518"/>
      <c r="DU108" s="1518"/>
      <c r="DV108" s="1518"/>
      <c r="DW108" s="1518"/>
      <c r="DX108" s="1518"/>
      <c r="DY108" s="1518"/>
      <c r="DZ108" s="1518"/>
      <c r="EA108" s="1518"/>
      <c r="EB108" s="1518"/>
      <c r="EC108" s="1518"/>
      <c r="ED108" s="1518"/>
      <c r="EE108" s="1518"/>
      <c r="EF108" s="1518"/>
      <c r="EG108" s="1518"/>
      <c r="EH108" s="1518"/>
      <c r="EI108" s="1518"/>
      <c r="EJ108" s="1518"/>
      <c r="EK108" s="1518"/>
    </row>
    <row r="109" spans="1:141" s="437" customFormat="1" x14ac:dyDescent="0.2">
      <c r="A109" s="1610" t="s">
        <v>699</v>
      </c>
      <c r="B109" s="1612" t="s">
        <v>700</v>
      </c>
      <c r="C109" s="1610" t="s">
        <v>302</v>
      </c>
      <c r="D109" s="1610" t="s">
        <v>307</v>
      </c>
      <c r="E109" s="1627">
        <v>157733853</v>
      </c>
      <c r="F109" s="498"/>
      <c r="G109" s="498"/>
      <c r="H109" s="498"/>
      <c r="I109" s="1548"/>
      <c r="J109" s="1518"/>
      <c r="K109" s="1518"/>
      <c r="L109" s="1518"/>
      <c r="M109" s="1518"/>
      <c r="N109" s="1518"/>
      <c r="O109" s="1518"/>
      <c r="P109" s="1518"/>
      <c r="Q109" s="1518"/>
      <c r="R109" s="1518"/>
      <c r="S109" s="1518"/>
      <c r="T109" s="1518"/>
      <c r="U109" s="1518"/>
      <c r="V109" s="1518"/>
      <c r="W109" s="1518"/>
      <c r="X109" s="1518"/>
      <c r="Y109" s="1518"/>
      <c r="Z109" s="1518"/>
      <c r="AA109" s="1518"/>
      <c r="AB109" s="1518"/>
      <c r="AC109" s="1518"/>
      <c r="AD109" s="1518"/>
      <c r="AE109" s="1518"/>
      <c r="AF109" s="1518"/>
      <c r="AG109" s="1518"/>
      <c r="AH109" s="1518"/>
      <c r="AI109" s="1518"/>
      <c r="AJ109" s="1518"/>
      <c r="AK109" s="1518"/>
      <c r="AL109" s="1518"/>
      <c r="AM109" s="1518"/>
      <c r="AN109" s="1518"/>
      <c r="AO109" s="1518"/>
      <c r="AP109" s="1518"/>
      <c r="AQ109" s="1518"/>
      <c r="AR109" s="1518"/>
      <c r="AS109" s="1518"/>
      <c r="AT109" s="1518"/>
      <c r="AU109" s="1518"/>
      <c r="AV109" s="1518"/>
      <c r="AW109" s="1518"/>
      <c r="AX109" s="1518"/>
      <c r="AY109" s="1518"/>
      <c r="AZ109" s="1518"/>
      <c r="BA109" s="1518"/>
      <c r="BB109" s="1518"/>
      <c r="BC109" s="1518"/>
      <c r="BD109" s="1518"/>
      <c r="BE109" s="1518"/>
      <c r="BF109" s="1518"/>
      <c r="BG109" s="1518"/>
      <c r="BH109" s="1518"/>
      <c r="BI109" s="1518"/>
      <c r="BJ109" s="1518"/>
      <c r="BK109" s="1518"/>
      <c r="BL109" s="1518"/>
      <c r="BM109" s="1518"/>
      <c r="BN109" s="1518"/>
      <c r="BO109" s="1518"/>
      <c r="BP109" s="1518"/>
      <c r="BQ109" s="1518"/>
      <c r="BR109" s="1518"/>
      <c r="BS109" s="1518"/>
      <c r="BT109" s="1518"/>
      <c r="BU109" s="1518"/>
      <c r="BV109" s="1518"/>
      <c r="BW109" s="1518"/>
      <c r="BX109" s="1518"/>
      <c r="BY109" s="1518"/>
      <c r="BZ109" s="1518"/>
      <c r="CA109" s="1518"/>
      <c r="CB109" s="1518"/>
      <c r="CC109" s="1518"/>
      <c r="CD109" s="1518"/>
      <c r="CE109" s="1518"/>
      <c r="CF109" s="1518"/>
      <c r="CG109" s="1518"/>
      <c r="CH109" s="1518"/>
      <c r="CI109" s="1518"/>
      <c r="CJ109" s="1518"/>
      <c r="CK109" s="1518"/>
      <c r="CL109" s="1518"/>
      <c r="CM109" s="1518"/>
      <c r="CN109" s="1518"/>
      <c r="CO109" s="1518"/>
      <c r="CP109" s="1518"/>
      <c r="CQ109" s="1518"/>
      <c r="CR109" s="1518"/>
      <c r="CS109" s="1518"/>
      <c r="CT109" s="1518"/>
      <c r="CU109" s="1518"/>
      <c r="CV109" s="1518"/>
      <c r="CW109" s="1518"/>
      <c r="CX109" s="1518"/>
      <c r="CY109" s="1518"/>
      <c r="CZ109" s="1518"/>
      <c r="DA109" s="1518"/>
      <c r="DB109" s="1518"/>
      <c r="DC109" s="1518"/>
      <c r="DD109" s="1518"/>
      <c r="DE109" s="1518"/>
      <c r="DF109" s="1518"/>
      <c r="DG109" s="1518"/>
      <c r="DH109" s="1518"/>
      <c r="DI109" s="1518"/>
      <c r="DJ109" s="1518"/>
      <c r="DK109" s="1518"/>
      <c r="DL109" s="1518"/>
      <c r="DM109" s="1518"/>
      <c r="DN109" s="1518"/>
      <c r="DO109" s="1518"/>
      <c r="DP109" s="1518"/>
      <c r="DQ109" s="1518"/>
      <c r="DR109" s="1518"/>
      <c r="DS109" s="1518"/>
      <c r="DT109" s="1518"/>
      <c r="DU109" s="1518"/>
      <c r="DV109" s="1518"/>
      <c r="DW109" s="1518"/>
      <c r="DX109" s="1518"/>
      <c r="DY109" s="1518"/>
      <c r="DZ109" s="1518"/>
      <c r="EA109" s="1518"/>
      <c r="EB109" s="1518"/>
      <c r="EC109" s="1518"/>
      <c r="ED109" s="1518"/>
      <c r="EE109" s="1518"/>
      <c r="EF109" s="1518"/>
      <c r="EG109" s="1518"/>
      <c r="EH109" s="1518"/>
      <c r="EI109" s="1518"/>
      <c r="EJ109" s="1518"/>
      <c r="EK109" s="1518"/>
    </row>
    <row r="110" spans="1:141" s="437" customFormat="1" x14ac:dyDescent="0.2">
      <c r="A110" s="1610"/>
      <c r="B110" s="1612"/>
      <c r="C110" s="1610"/>
      <c r="D110" s="1610"/>
      <c r="E110" s="1610"/>
      <c r="F110" s="498"/>
      <c r="G110" s="498"/>
      <c r="H110" s="498"/>
      <c r="I110" s="1548"/>
      <c r="J110" s="1518"/>
      <c r="K110" s="1518"/>
      <c r="L110" s="1518"/>
      <c r="M110" s="1518"/>
      <c r="N110" s="1518"/>
      <c r="O110" s="1518"/>
      <c r="P110" s="1518"/>
      <c r="Q110" s="1518"/>
      <c r="R110" s="1518"/>
      <c r="S110" s="1518"/>
      <c r="T110" s="1518"/>
      <c r="U110" s="1518"/>
      <c r="V110" s="1518"/>
      <c r="W110" s="1518"/>
      <c r="X110" s="1518"/>
      <c r="Y110" s="1518"/>
      <c r="Z110" s="1518"/>
      <c r="AA110" s="1518"/>
      <c r="AB110" s="1518"/>
      <c r="AC110" s="1518"/>
      <c r="AD110" s="1518"/>
      <c r="AE110" s="1518"/>
      <c r="AF110" s="1518"/>
      <c r="AG110" s="1518"/>
      <c r="AH110" s="1518"/>
      <c r="AI110" s="1518"/>
      <c r="AJ110" s="1518"/>
      <c r="AK110" s="1518"/>
      <c r="AL110" s="1518"/>
      <c r="AM110" s="1518"/>
      <c r="AN110" s="1518"/>
      <c r="AO110" s="1518"/>
      <c r="AP110" s="1518"/>
      <c r="AQ110" s="1518"/>
      <c r="AR110" s="1518"/>
      <c r="AS110" s="1518"/>
      <c r="AT110" s="1518"/>
      <c r="AU110" s="1518"/>
      <c r="AV110" s="1518"/>
      <c r="AW110" s="1518"/>
      <c r="AX110" s="1518"/>
      <c r="AY110" s="1518"/>
      <c r="AZ110" s="1518"/>
      <c r="BA110" s="1518"/>
      <c r="BB110" s="1518"/>
      <c r="BC110" s="1518"/>
      <c r="BD110" s="1518"/>
      <c r="BE110" s="1518"/>
      <c r="BF110" s="1518"/>
      <c r="BG110" s="1518"/>
      <c r="BH110" s="1518"/>
      <c r="BI110" s="1518"/>
      <c r="BJ110" s="1518"/>
      <c r="BK110" s="1518"/>
      <c r="BL110" s="1518"/>
      <c r="BM110" s="1518"/>
      <c r="BN110" s="1518"/>
      <c r="BO110" s="1518"/>
      <c r="BP110" s="1518"/>
      <c r="BQ110" s="1518"/>
      <c r="BR110" s="1518"/>
      <c r="BS110" s="1518"/>
      <c r="BT110" s="1518"/>
      <c r="BU110" s="1518"/>
      <c r="BV110" s="1518"/>
      <c r="BW110" s="1518"/>
      <c r="BX110" s="1518"/>
      <c r="BY110" s="1518"/>
      <c r="BZ110" s="1518"/>
      <c r="CA110" s="1518"/>
      <c r="CB110" s="1518"/>
      <c r="CC110" s="1518"/>
      <c r="CD110" s="1518"/>
      <c r="CE110" s="1518"/>
      <c r="CF110" s="1518"/>
      <c r="CG110" s="1518"/>
      <c r="CH110" s="1518"/>
      <c r="CI110" s="1518"/>
      <c r="CJ110" s="1518"/>
      <c r="CK110" s="1518"/>
      <c r="CL110" s="1518"/>
      <c r="CM110" s="1518"/>
      <c r="CN110" s="1518"/>
      <c r="CO110" s="1518"/>
      <c r="CP110" s="1518"/>
      <c r="CQ110" s="1518"/>
      <c r="CR110" s="1518"/>
      <c r="CS110" s="1518"/>
      <c r="CT110" s="1518"/>
      <c r="CU110" s="1518"/>
      <c r="CV110" s="1518"/>
      <c r="CW110" s="1518"/>
      <c r="CX110" s="1518"/>
      <c r="CY110" s="1518"/>
      <c r="CZ110" s="1518"/>
      <c r="DA110" s="1518"/>
      <c r="DB110" s="1518"/>
      <c r="DC110" s="1518"/>
      <c r="DD110" s="1518"/>
      <c r="DE110" s="1518"/>
      <c r="DF110" s="1518"/>
      <c r="DG110" s="1518"/>
      <c r="DH110" s="1518"/>
      <c r="DI110" s="1518"/>
      <c r="DJ110" s="1518"/>
      <c r="DK110" s="1518"/>
      <c r="DL110" s="1518"/>
      <c r="DM110" s="1518"/>
      <c r="DN110" s="1518"/>
      <c r="DO110" s="1518"/>
      <c r="DP110" s="1518"/>
      <c r="DQ110" s="1518"/>
      <c r="DR110" s="1518"/>
      <c r="DS110" s="1518"/>
      <c r="DT110" s="1518"/>
      <c r="DU110" s="1518"/>
      <c r="DV110" s="1518"/>
      <c r="DW110" s="1518"/>
      <c r="DX110" s="1518"/>
      <c r="DY110" s="1518"/>
      <c r="DZ110" s="1518"/>
      <c r="EA110" s="1518"/>
      <c r="EB110" s="1518"/>
      <c r="EC110" s="1518"/>
      <c r="ED110" s="1518"/>
      <c r="EE110" s="1518"/>
      <c r="EF110" s="1518"/>
      <c r="EG110" s="1518"/>
      <c r="EH110" s="1518"/>
      <c r="EI110" s="1518"/>
      <c r="EJ110" s="1518"/>
      <c r="EK110" s="1518"/>
    </row>
    <row r="111" spans="1:141" s="437" customFormat="1" x14ac:dyDescent="0.2">
      <c r="A111" s="1610"/>
      <c r="B111" s="1612"/>
      <c r="C111" s="1610"/>
      <c r="D111" s="1610"/>
      <c r="E111" s="1610"/>
      <c r="F111" s="498"/>
      <c r="G111" s="498"/>
      <c r="H111" s="498"/>
      <c r="I111" s="1548"/>
      <c r="J111" s="1518"/>
      <c r="K111" s="1518"/>
      <c r="L111" s="1518"/>
      <c r="M111" s="1518"/>
    </row>
    <row r="112" spans="1:141" s="437" customFormat="1" x14ac:dyDescent="0.2">
      <c r="A112" s="1610"/>
      <c r="B112" s="1612"/>
      <c r="C112" s="1610"/>
      <c r="D112" s="1610"/>
      <c r="E112" s="1610"/>
      <c r="F112" s="498"/>
      <c r="G112" s="498"/>
      <c r="H112" s="498"/>
      <c r="I112" s="1548"/>
      <c r="J112" s="1518"/>
      <c r="K112" s="1518"/>
      <c r="L112" s="1518"/>
      <c r="M112" s="1518"/>
    </row>
    <row r="113" spans="1:13" s="437" customFormat="1" ht="32.25" customHeight="1" x14ac:dyDescent="0.2">
      <c r="A113" s="1610"/>
      <c r="B113" s="1612"/>
      <c r="C113" s="1610"/>
      <c r="D113" s="1610"/>
      <c r="E113" s="1610"/>
      <c r="F113" s="498"/>
      <c r="G113" s="498"/>
      <c r="H113" s="498"/>
      <c r="I113" s="1548"/>
      <c r="J113" s="1547"/>
      <c r="K113" s="1518"/>
      <c r="L113" s="1547"/>
      <c r="M113" s="1518"/>
    </row>
    <row r="114" spans="1:13" s="437" customFormat="1" x14ac:dyDescent="0.2">
      <c r="A114" s="1610" t="s">
        <v>707</v>
      </c>
      <c r="B114" s="1517" t="s">
        <v>1722</v>
      </c>
      <c r="C114" s="1610" t="s">
        <v>115</v>
      </c>
      <c r="D114" s="1610" t="s">
        <v>116</v>
      </c>
      <c r="E114" s="1627">
        <v>182920544</v>
      </c>
      <c r="F114" s="1610"/>
      <c r="G114" s="1610"/>
      <c r="H114" s="1610"/>
      <c r="I114" s="1628"/>
      <c r="J114" s="1518"/>
      <c r="K114" s="1518"/>
      <c r="L114" s="1518"/>
      <c r="M114" s="1518"/>
    </row>
    <row r="115" spans="1:13" s="437" customFormat="1" x14ac:dyDescent="0.2">
      <c r="A115" s="1610"/>
      <c r="B115" s="1517" t="s">
        <v>1723</v>
      </c>
      <c r="C115" s="1610"/>
      <c r="D115" s="1610"/>
      <c r="E115" s="1610"/>
      <c r="F115" s="1610"/>
      <c r="G115" s="1610"/>
      <c r="H115" s="1610"/>
      <c r="I115" s="1628"/>
      <c r="J115" s="1518"/>
      <c r="K115" s="1518"/>
      <c r="L115" s="1518"/>
      <c r="M115" s="1518"/>
    </row>
    <row r="116" spans="1:13" s="437" customFormat="1" x14ac:dyDescent="0.2">
      <c r="A116" s="1610"/>
      <c r="B116" s="1517" t="s">
        <v>1724</v>
      </c>
      <c r="C116" s="1610"/>
      <c r="D116" s="1610"/>
      <c r="E116" s="1610"/>
      <c r="F116" s="1610"/>
      <c r="G116" s="1610"/>
      <c r="H116" s="1610"/>
      <c r="I116" s="1628"/>
      <c r="J116" s="1518"/>
      <c r="K116" s="1518"/>
      <c r="L116" s="1518"/>
      <c r="M116" s="1518"/>
    </row>
    <row r="117" spans="1:13" s="437" customFormat="1" ht="22.5" x14ac:dyDescent="0.2">
      <c r="A117" s="1610"/>
      <c r="B117" s="1517" t="s">
        <v>1725</v>
      </c>
      <c r="C117" s="1610"/>
      <c r="D117" s="1610"/>
      <c r="E117" s="1610"/>
      <c r="F117" s="1610"/>
      <c r="G117" s="1610"/>
      <c r="H117" s="1610"/>
      <c r="I117" s="1628"/>
      <c r="J117" s="1518"/>
      <c r="K117" s="1518"/>
      <c r="L117" s="1518"/>
      <c r="M117" s="1518"/>
    </row>
    <row r="118" spans="1:13" s="437" customFormat="1" x14ac:dyDescent="0.2">
      <c r="A118" s="1610"/>
      <c r="B118" s="1517" t="s">
        <v>1726</v>
      </c>
      <c r="C118" s="1610"/>
      <c r="D118" s="1610"/>
      <c r="E118" s="1610"/>
      <c r="F118" s="1610"/>
      <c r="G118" s="1610"/>
      <c r="H118" s="1610"/>
      <c r="I118" s="1628"/>
      <c r="J118" s="1518"/>
      <c r="K118" s="1518"/>
      <c r="L118" s="1518"/>
      <c r="M118" s="1518"/>
    </row>
    <row r="119" spans="1:13" s="437" customFormat="1" ht="22.5" x14ac:dyDescent="0.2">
      <c r="A119" s="1610"/>
      <c r="B119" s="1517" t="s">
        <v>1727</v>
      </c>
      <c r="C119" s="1610"/>
      <c r="D119" s="1610"/>
      <c r="E119" s="1610"/>
      <c r="F119" s="1610"/>
      <c r="G119" s="1610"/>
      <c r="H119" s="1610"/>
      <c r="I119" s="1628"/>
      <c r="J119" s="1547"/>
      <c r="K119" s="1518"/>
      <c r="L119" s="1547"/>
      <c r="M119" s="1518"/>
    </row>
    <row r="120" spans="1:13" s="437" customFormat="1" x14ac:dyDescent="0.2">
      <c r="A120" s="1623" t="s">
        <v>716</v>
      </c>
      <c r="B120" s="1623" t="s">
        <v>776</v>
      </c>
      <c r="C120" s="1622" t="s">
        <v>769</v>
      </c>
      <c r="D120" s="1625" t="s">
        <v>777</v>
      </c>
      <c r="E120" s="1617">
        <v>151865718</v>
      </c>
      <c r="F120" s="498"/>
      <c r="G120" s="498"/>
      <c r="H120" s="498"/>
      <c r="I120" s="1548"/>
      <c r="J120" s="1518"/>
      <c r="K120" s="1518"/>
      <c r="L120" s="1518"/>
      <c r="M120" s="1518"/>
    </row>
    <row r="121" spans="1:13" s="437" customFormat="1" x14ac:dyDescent="0.2">
      <c r="A121" s="1624"/>
      <c r="B121" s="1624"/>
      <c r="C121" s="1596"/>
      <c r="D121" s="1574"/>
      <c r="E121" s="1618"/>
      <c r="F121" s="498"/>
      <c r="G121" s="498"/>
      <c r="H121" s="498"/>
      <c r="I121" s="1548"/>
      <c r="J121" s="1518"/>
      <c r="K121" s="1518"/>
      <c r="L121" s="1518"/>
      <c r="M121" s="1518"/>
    </row>
    <row r="122" spans="1:13" s="437" customFormat="1" x14ac:dyDescent="0.2">
      <c r="A122" s="1624"/>
      <c r="B122" s="1624"/>
      <c r="C122" s="1596"/>
      <c r="D122" s="1574"/>
      <c r="E122" s="1618"/>
      <c r="F122" s="498"/>
      <c r="G122" s="498"/>
      <c r="H122" s="498"/>
      <c r="I122" s="1548"/>
      <c r="J122" s="1518"/>
      <c r="K122" s="1518"/>
      <c r="L122" s="1518"/>
      <c r="M122" s="1518"/>
    </row>
    <row r="123" spans="1:13" s="437" customFormat="1" x14ac:dyDescent="0.2">
      <c r="A123" s="1624"/>
      <c r="B123" s="1624"/>
      <c r="C123" s="1596"/>
      <c r="D123" s="1574"/>
      <c r="E123" s="1618"/>
      <c r="F123" s="498"/>
      <c r="G123" s="498"/>
      <c r="H123" s="498"/>
      <c r="I123" s="1548"/>
      <c r="J123" s="1518"/>
      <c r="K123" s="1518"/>
      <c r="L123" s="1518"/>
      <c r="M123" s="1518"/>
    </row>
    <row r="124" spans="1:13" s="437" customFormat="1" x14ac:dyDescent="0.2">
      <c r="A124" s="1624"/>
      <c r="B124" s="1624"/>
      <c r="C124" s="1596"/>
      <c r="D124" s="1574"/>
      <c r="E124" s="1618"/>
      <c r="F124" s="498"/>
      <c r="G124" s="498"/>
      <c r="H124" s="498"/>
      <c r="I124" s="1548"/>
      <c r="J124" s="1518"/>
      <c r="K124" s="1518"/>
      <c r="L124" s="1518"/>
      <c r="M124" s="1518"/>
    </row>
    <row r="125" spans="1:13" s="437" customFormat="1" x14ac:dyDescent="0.2">
      <c r="A125" s="1624"/>
      <c r="B125" s="1624"/>
      <c r="C125" s="1597"/>
      <c r="D125" s="1575"/>
      <c r="E125" s="1619"/>
      <c r="F125" s="498"/>
      <c r="G125" s="498"/>
      <c r="H125" s="498"/>
      <c r="I125" s="1548"/>
      <c r="J125" s="1547"/>
      <c r="K125" s="1518"/>
      <c r="L125" s="1547"/>
      <c r="M125" s="1518"/>
    </row>
    <row r="126" spans="1:13" s="437" customFormat="1" x14ac:dyDescent="0.2">
      <c r="A126" s="1620" t="s">
        <v>717</v>
      </c>
      <c r="B126" s="1622" t="s">
        <v>768</v>
      </c>
      <c r="C126" s="1623" t="s">
        <v>769</v>
      </c>
      <c r="D126" s="1625" t="s">
        <v>777</v>
      </c>
      <c r="E126" s="1617">
        <v>102620259</v>
      </c>
      <c r="F126" s="498"/>
      <c r="G126" s="498"/>
      <c r="H126" s="498"/>
      <c r="I126" s="1548"/>
      <c r="J126" s="1518"/>
      <c r="K126" s="1518"/>
      <c r="L126" s="1518"/>
      <c r="M126" s="1518"/>
    </row>
    <row r="127" spans="1:13" s="437" customFormat="1" x14ac:dyDescent="0.2">
      <c r="A127" s="1621"/>
      <c r="B127" s="1596"/>
      <c r="C127" s="1624"/>
      <c r="D127" s="1574"/>
      <c r="E127" s="1618"/>
      <c r="F127" s="498"/>
      <c r="G127" s="498"/>
      <c r="H127" s="498"/>
      <c r="I127" s="1548"/>
      <c r="J127" s="1518"/>
      <c r="K127" s="1518"/>
      <c r="L127" s="1518"/>
      <c r="M127" s="1518"/>
    </row>
    <row r="128" spans="1:13" s="437" customFormat="1" x14ac:dyDescent="0.2">
      <c r="A128" s="1621"/>
      <c r="B128" s="1596"/>
      <c r="C128" s="1624"/>
      <c r="D128" s="1574"/>
      <c r="E128" s="1618"/>
      <c r="F128" s="498"/>
      <c r="G128" s="498"/>
      <c r="H128" s="498"/>
      <c r="I128" s="1548"/>
      <c r="J128" s="1518"/>
      <c r="K128" s="1518"/>
      <c r="L128" s="1518"/>
      <c r="M128" s="1518"/>
    </row>
    <row r="129" spans="1:13" s="437" customFormat="1" x14ac:dyDescent="0.2">
      <c r="A129" s="1621"/>
      <c r="B129" s="1596"/>
      <c r="C129" s="1624"/>
      <c r="D129" s="1574"/>
      <c r="E129" s="1618"/>
      <c r="F129" s="498"/>
      <c r="G129" s="498"/>
      <c r="H129" s="498"/>
      <c r="I129" s="1548"/>
      <c r="J129" s="1518"/>
      <c r="K129" s="1518"/>
      <c r="L129" s="1518"/>
      <c r="M129" s="1518"/>
    </row>
    <row r="130" spans="1:13" s="437" customFormat="1" x14ac:dyDescent="0.2">
      <c r="A130" s="1621"/>
      <c r="B130" s="1597"/>
      <c r="C130" s="1624"/>
      <c r="D130" s="1575"/>
      <c r="E130" s="1619"/>
      <c r="F130" s="498"/>
      <c r="G130" s="498"/>
      <c r="H130" s="498"/>
      <c r="I130" s="1548"/>
      <c r="J130" s="1518"/>
      <c r="K130" s="1518"/>
      <c r="L130" s="1518"/>
      <c r="M130" s="1518"/>
    </row>
    <row r="131" spans="1:13" s="437" customFormat="1" ht="22.5" x14ac:dyDescent="0.2">
      <c r="A131" s="1496" t="s">
        <v>718</v>
      </c>
      <c r="B131" s="1495" t="s">
        <v>411</v>
      </c>
      <c r="C131" s="1495" t="s">
        <v>783</v>
      </c>
      <c r="D131" s="1494" t="s">
        <v>784</v>
      </c>
      <c r="E131" s="498">
        <v>9172000</v>
      </c>
      <c r="F131" s="498"/>
      <c r="G131" s="498"/>
      <c r="H131" s="498"/>
      <c r="I131" s="1548"/>
      <c r="J131" s="1518"/>
      <c r="K131" s="1518"/>
      <c r="L131" s="1518"/>
      <c r="M131" s="1518"/>
    </row>
    <row r="132" spans="1:13" s="437" customFormat="1" ht="22.5" x14ac:dyDescent="0.2">
      <c r="A132" s="1496" t="s">
        <v>719</v>
      </c>
      <c r="B132" s="1495" t="s">
        <v>725</v>
      </c>
      <c r="C132" s="1495" t="s">
        <v>726</v>
      </c>
      <c r="D132" s="1494" t="s">
        <v>40</v>
      </c>
      <c r="E132" s="498">
        <v>7990983</v>
      </c>
      <c r="F132" s="498"/>
      <c r="G132" s="498"/>
      <c r="H132" s="498"/>
      <c r="I132" s="1548"/>
      <c r="J132" s="1518"/>
      <c r="K132" s="1518"/>
      <c r="L132" s="1518"/>
      <c r="M132" s="1518"/>
    </row>
    <row r="133" spans="1:13" s="437" customFormat="1" x14ac:dyDescent="0.2">
      <c r="A133" s="1496" t="s">
        <v>788</v>
      </c>
      <c r="B133" s="1495" t="s">
        <v>787</v>
      </c>
      <c r="C133" s="1495" t="s">
        <v>721</v>
      </c>
      <c r="D133" s="1494" t="s">
        <v>56</v>
      </c>
      <c r="E133" s="498">
        <v>10989312</v>
      </c>
      <c r="F133" s="498"/>
      <c r="G133" s="498"/>
      <c r="H133" s="498"/>
      <c r="I133" s="1548"/>
      <c r="J133" s="1518"/>
      <c r="K133" s="1518"/>
      <c r="L133" s="1518"/>
      <c r="M133" s="1518"/>
    </row>
    <row r="134" spans="1:13" s="437" customFormat="1" x14ac:dyDescent="0.2">
      <c r="A134" s="1496" t="s">
        <v>790</v>
      </c>
      <c r="B134" s="1495" t="s">
        <v>727</v>
      </c>
      <c r="C134" s="1495" t="s">
        <v>789</v>
      </c>
      <c r="D134" s="1494" t="s">
        <v>794</v>
      </c>
      <c r="E134" s="498">
        <v>6997624</v>
      </c>
      <c r="F134" s="498"/>
      <c r="G134" s="498"/>
      <c r="H134" s="498"/>
      <c r="I134" s="1548"/>
      <c r="J134" s="1518"/>
      <c r="K134" s="1518"/>
      <c r="L134" s="1518"/>
      <c r="M134" s="1518"/>
    </row>
    <row r="135" spans="1:13" s="437" customFormat="1" ht="22.5" x14ac:dyDescent="0.2">
      <c r="A135" s="1496" t="s">
        <v>797</v>
      </c>
      <c r="B135" s="1495" t="s">
        <v>798</v>
      </c>
      <c r="C135" s="1495" t="s">
        <v>154</v>
      </c>
      <c r="D135" s="1494" t="s">
        <v>281</v>
      </c>
      <c r="E135" s="498">
        <v>2599950</v>
      </c>
      <c r="F135" s="498"/>
      <c r="G135" s="498"/>
      <c r="H135" s="498"/>
      <c r="I135" s="1548"/>
      <c r="J135" s="1518"/>
      <c r="K135" s="1518"/>
      <c r="L135" s="1518"/>
      <c r="M135" s="1518"/>
    </row>
    <row r="136" spans="1:13" s="437" customFormat="1" ht="22.5" x14ac:dyDescent="0.2">
      <c r="A136" s="1496" t="s">
        <v>922</v>
      </c>
      <c r="B136" s="1495" t="s">
        <v>850</v>
      </c>
      <c r="C136" s="1495" t="s">
        <v>923</v>
      </c>
      <c r="D136" s="1494" t="s">
        <v>924</v>
      </c>
      <c r="E136" s="498">
        <v>9200000</v>
      </c>
      <c r="F136" s="498"/>
      <c r="G136" s="498"/>
      <c r="H136" s="498"/>
      <c r="I136" s="1548"/>
      <c r="J136" s="1518"/>
      <c r="K136" s="1518"/>
      <c r="L136" s="1518"/>
      <c r="M136" s="1518"/>
    </row>
    <row r="137" spans="1:13" s="437" customFormat="1" x14ac:dyDescent="0.2">
      <c r="A137" s="1610" t="s">
        <v>815</v>
      </c>
      <c r="B137" s="435" t="s">
        <v>1738</v>
      </c>
      <c r="C137" s="1612" t="s">
        <v>1044</v>
      </c>
      <c r="D137" s="1573" t="s">
        <v>116</v>
      </c>
      <c r="E137" s="1626">
        <v>151240674</v>
      </c>
      <c r="F137" s="498"/>
      <c r="G137" s="498"/>
      <c r="H137" s="498"/>
      <c r="I137" s="1548"/>
      <c r="J137" s="1518"/>
      <c r="K137" s="1518"/>
      <c r="L137" s="1518"/>
      <c r="M137" s="1518"/>
    </row>
    <row r="138" spans="1:13" s="437" customFormat="1" x14ac:dyDescent="0.2">
      <c r="A138" s="1610"/>
      <c r="B138" s="435" t="s">
        <v>1739</v>
      </c>
      <c r="C138" s="1612"/>
      <c r="D138" s="1603"/>
      <c r="E138" s="1626"/>
      <c r="F138" s="498"/>
      <c r="G138" s="498"/>
      <c r="H138" s="498"/>
      <c r="I138" s="1548"/>
      <c r="J138" s="1518"/>
      <c r="K138" s="1518"/>
      <c r="L138" s="1518"/>
      <c r="M138" s="1518"/>
    </row>
    <row r="139" spans="1:13" s="437" customFormat="1" x14ac:dyDescent="0.2">
      <c r="A139" s="1610"/>
      <c r="B139" s="435" t="s">
        <v>1740</v>
      </c>
      <c r="C139" s="1612"/>
      <c r="D139" s="1603"/>
      <c r="E139" s="1626"/>
      <c r="F139" s="498"/>
      <c r="G139" s="498"/>
      <c r="H139" s="498"/>
      <c r="I139" s="1548"/>
      <c r="J139" s="1518"/>
      <c r="K139" s="1518"/>
      <c r="L139" s="1518"/>
      <c r="M139" s="1518"/>
    </row>
    <row r="140" spans="1:13" s="437" customFormat="1" ht="22.5" x14ac:dyDescent="0.2">
      <c r="A140" s="1610"/>
      <c r="B140" s="435" t="s">
        <v>1741</v>
      </c>
      <c r="C140" s="1612"/>
      <c r="D140" s="1598"/>
      <c r="E140" s="1626"/>
      <c r="F140" s="498"/>
      <c r="G140" s="498"/>
      <c r="H140" s="498"/>
      <c r="I140" s="1548"/>
      <c r="J140" s="1547"/>
      <c r="K140" s="1518"/>
      <c r="L140" s="1547"/>
      <c r="M140" s="1518"/>
    </row>
    <row r="141" spans="1:13" s="437" customFormat="1" x14ac:dyDescent="0.2">
      <c r="A141" s="1610" t="s">
        <v>816</v>
      </c>
      <c r="B141" s="1612" t="s">
        <v>2011</v>
      </c>
      <c r="C141" s="1612" t="s">
        <v>822</v>
      </c>
      <c r="D141" s="1610" t="s">
        <v>446</v>
      </c>
      <c r="E141" s="1607">
        <v>136520172</v>
      </c>
      <c r="F141" s="498"/>
      <c r="G141" s="498"/>
      <c r="H141" s="498"/>
      <c r="I141" s="1548"/>
      <c r="J141" s="1518"/>
      <c r="K141" s="1518"/>
      <c r="L141" s="1518"/>
      <c r="M141" s="1518"/>
    </row>
    <row r="142" spans="1:13" s="437" customFormat="1" x14ac:dyDescent="0.2">
      <c r="A142" s="1611"/>
      <c r="B142" s="1613"/>
      <c r="C142" s="1614"/>
      <c r="D142" s="1611"/>
      <c r="E142" s="1608"/>
      <c r="F142" s="498"/>
      <c r="G142" s="498"/>
      <c r="H142" s="498"/>
      <c r="I142" s="1548"/>
      <c r="J142" s="1518"/>
      <c r="K142" s="1518"/>
      <c r="L142" s="1518"/>
      <c r="M142" s="1518"/>
    </row>
    <row r="143" spans="1:13" s="437" customFormat="1" x14ac:dyDescent="0.2">
      <c r="A143" s="1611"/>
      <c r="B143" s="1613"/>
      <c r="C143" s="1614"/>
      <c r="D143" s="1611"/>
      <c r="E143" s="1608"/>
      <c r="F143" s="498"/>
      <c r="G143" s="498"/>
      <c r="H143" s="498"/>
      <c r="I143" s="1548"/>
      <c r="J143" s="1518"/>
      <c r="K143" s="1518"/>
      <c r="L143" s="1518"/>
      <c r="M143" s="1518"/>
    </row>
    <row r="144" spans="1:13" s="437" customFormat="1" x14ac:dyDescent="0.2">
      <c r="A144" s="1611"/>
      <c r="B144" s="1613"/>
      <c r="C144" s="1614"/>
      <c r="D144" s="1611"/>
      <c r="E144" s="1608"/>
      <c r="F144" s="498"/>
      <c r="G144" s="498"/>
      <c r="H144" s="498"/>
      <c r="I144" s="1548"/>
      <c r="J144" s="1518"/>
      <c r="K144" s="1518"/>
      <c r="L144" s="1518"/>
      <c r="M144" s="1518"/>
    </row>
    <row r="145" spans="1:13" s="437" customFormat="1" x14ac:dyDescent="0.2">
      <c r="A145" s="1611"/>
      <c r="B145" s="1613"/>
      <c r="C145" s="1614"/>
      <c r="D145" s="1611"/>
      <c r="E145" s="1608"/>
      <c r="F145" s="498"/>
      <c r="G145" s="498"/>
      <c r="H145" s="498"/>
      <c r="I145" s="1548"/>
      <c r="J145" s="1518"/>
      <c r="K145" s="1518"/>
      <c r="L145" s="1518"/>
      <c r="M145" s="1518"/>
    </row>
    <row r="146" spans="1:13" s="437" customFormat="1" x14ac:dyDescent="0.2">
      <c r="A146" s="1611"/>
      <c r="B146" s="1613"/>
      <c r="C146" s="1614"/>
      <c r="D146" s="1611"/>
      <c r="E146" s="1609"/>
      <c r="F146" s="498"/>
      <c r="G146" s="498"/>
      <c r="H146" s="498"/>
      <c r="I146" s="1548"/>
      <c r="J146" s="1518"/>
      <c r="K146" s="1518"/>
      <c r="L146" s="1518"/>
      <c r="M146" s="1518"/>
    </row>
    <row r="147" spans="1:13" s="437" customFormat="1" ht="22.5" x14ac:dyDescent="0.2">
      <c r="A147" s="1496" t="s">
        <v>803</v>
      </c>
      <c r="B147" s="1495" t="s">
        <v>804</v>
      </c>
      <c r="C147" s="1495" t="s">
        <v>805</v>
      </c>
      <c r="D147" s="1494" t="s">
        <v>806</v>
      </c>
      <c r="E147" s="498">
        <v>6997823</v>
      </c>
      <c r="F147" s="498"/>
      <c r="G147" s="498"/>
      <c r="H147" s="498"/>
      <c r="I147" s="1548"/>
      <c r="J147" s="1518"/>
      <c r="K147" s="1518"/>
      <c r="L147" s="1518"/>
      <c r="M147" s="1518"/>
    </row>
    <row r="148" spans="1:13" s="437" customFormat="1" x14ac:dyDescent="0.2">
      <c r="A148" s="1496" t="s">
        <v>809</v>
      </c>
      <c r="B148" s="1495" t="s">
        <v>810</v>
      </c>
      <c r="C148" s="1495" t="s">
        <v>811</v>
      </c>
      <c r="D148" s="1494" t="s">
        <v>69</v>
      </c>
      <c r="E148" s="498">
        <v>9950922</v>
      </c>
      <c r="F148" s="498"/>
      <c r="G148" s="498"/>
      <c r="H148" s="498"/>
      <c r="I148" s="1548"/>
      <c r="J148" s="1518"/>
      <c r="K148" s="1518"/>
      <c r="L148" s="1518"/>
      <c r="M148" s="1518"/>
    </row>
    <row r="149" spans="1:13" s="437" customFormat="1" x14ac:dyDescent="0.2">
      <c r="A149" s="1496" t="s">
        <v>817</v>
      </c>
      <c r="B149" s="1495" t="s">
        <v>818</v>
      </c>
      <c r="C149" s="1495" t="s">
        <v>819</v>
      </c>
      <c r="D149" s="1494" t="s">
        <v>608</v>
      </c>
      <c r="E149" s="498">
        <v>13884417</v>
      </c>
      <c r="F149" s="498"/>
      <c r="G149" s="498"/>
      <c r="H149" s="498"/>
      <c r="I149" s="1548"/>
      <c r="J149" s="1518"/>
      <c r="K149" s="1518"/>
      <c r="L149" s="1518"/>
      <c r="M149" s="1518"/>
    </row>
    <row r="150" spans="1:13" s="437" customFormat="1" ht="22.5" x14ac:dyDescent="0.2">
      <c r="A150" s="1496" t="s">
        <v>915</v>
      </c>
      <c r="B150" s="1495" t="s">
        <v>916</v>
      </c>
      <c r="C150" s="1495" t="s">
        <v>917</v>
      </c>
      <c r="D150" s="1494" t="s">
        <v>918</v>
      </c>
      <c r="E150" s="498">
        <v>9986594</v>
      </c>
      <c r="F150" s="498"/>
      <c r="G150" s="498"/>
      <c r="H150" s="498"/>
      <c r="I150" s="1548"/>
      <c r="J150" s="1518"/>
      <c r="K150" s="1518"/>
      <c r="L150" s="1518"/>
      <c r="M150" s="1518"/>
    </row>
    <row r="151" spans="1:13" s="437" customFormat="1" ht="22.5" x14ac:dyDescent="0.2">
      <c r="A151" s="1496" t="s">
        <v>827</v>
      </c>
      <c r="B151" s="1495" t="s">
        <v>944</v>
      </c>
      <c r="C151" s="1495" t="s">
        <v>945</v>
      </c>
      <c r="D151" s="1494" t="s">
        <v>267</v>
      </c>
      <c r="E151" s="498">
        <v>10195636</v>
      </c>
      <c r="F151" s="498"/>
      <c r="G151" s="498"/>
      <c r="H151" s="498"/>
      <c r="I151" s="1548"/>
      <c r="J151" s="1518"/>
      <c r="K151" s="1518"/>
      <c r="L151" s="1518"/>
      <c r="M151" s="1518"/>
    </row>
    <row r="152" spans="1:13" s="437" customFormat="1" ht="22.5" x14ac:dyDescent="0.2">
      <c r="A152" s="1496" t="s">
        <v>828</v>
      </c>
      <c r="B152" s="1495" t="s">
        <v>829</v>
      </c>
      <c r="C152" s="1495" t="s">
        <v>99</v>
      </c>
      <c r="D152" s="1494" t="s">
        <v>830</v>
      </c>
      <c r="E152" s="498">
        <v>11989791</v>
      </c>
      <c r="F152" s="498"/>
      <c r="G152" s="498"/>
      <c r="H152" s="498"/>
      <c r="I152" s="1548"/>
      <c r="J152" s="1518"/>
      <c r="K152" s="1518"/>
      <c r="L152" s="1518"/>
      <c r="M152" s="1518"/>
    </row>
    <row r="153" spans="1:13" s="437" customFormat="1" ht="22.5" x14ac:dyDescent="0.2">
      <c r="A153" s="1520" t="s">
        <v>833</v>
      </c>
      <c r="B153" s="1495" t="s">
        <v>834</v>
      </c>
      <c r="C153" s="1495" t="s">
        <v>163</v>
      </c>
      <c r="D153" s="1494" t="s">
        <v>164</v>
      </c>
      <c r="E153" s="498">
        <v>13897206</v>
      </c>
      <c r="F153" s="498"/>
      <c r="G153" s="498"/>
      <c r="H153" s="498"/>
      <c r="I153" s="1548"/>
      <c r="J153" s="1518"/>
      <c r="K153" s="1518"/>
      <c r="L153" s="1518"/>
      <c r="M153" s="1518"/>
    </row>
    <row r="154" spans="1:13" s="437" customFormat="1" ht="22.5" x14ac:dyDescent="0.2">
      <c r="A154" s="1496" t="s">
        <v>837</v>
      </c>
      <c r="B154" s="1495" t="s">
        <v>838</v>
      </c>
      <c r="C154" s="1495" t="s">
        <v>839</v>
      </c>
      <c r="D154" s="1494" t="s">
        <v>840</v>
      </c>
      <c r="E154" s="498">
        <v>19890374</v>
      </c>
      <c r="F154" s="498"/>
      <c r="G154" s="498"/>
      <c r="H154" s="498"/>
      <c r="I154" s="1548"/>
      <c r="J154" s="1547"/>
      <c r="K154" s="1518"/>
      <c r="L154" s="1518"/>
      <c r="M154" s="1518"/>
    </row>
    <row r="155" spans="1:13" s="437" customFormat="1" ht="22.5" x14ac:dyDescent="0.2">
      <c r="A155" s="1496" t="s">
        <v>843</v>
      </c>
      <c r="B155" s="1495" t="s">
        <v>844</v>
      </c>
      <c r="C155" s="1495" t="s">
        <v>845</v>
      </c>
      <c r="D155" s="1494" t="s">
        <v>846</v>
      </c>
      <c r="E155" s="498">
        <v>13885402</v>
      </c>
      <c r="F155" s="498"/>
      <c r="G155" s="498"/>
      <c r="H155" s="498"/>
      <c r="I155" s="1548"/>
      <c r="J155" s="1518"/>
      <c r="K155" s="1518"/>
      <c r="L155" s="1518"/>
      <c r="M155" s="1518"/>
    </row>
    <row r="156" spans="1:13" s="437" customFormat="1" ht="22.5" x14ac:dyDescent="0.2">
      <c r="A156" s="1496" t="s">
        <v>849</v>
      </c>
      <c r="B156" s="1495" t="s">
        <v>850</v>
      </c>
      <c r="C156" s="1495" t="s">
        <v>851</v>
      </c>
      <c r="D156" s="1494" t="s">
        <v>852</v>
      </c>
      <c r="E156" s="498">
        <v>12495000</v>
      </c>
      <c r="F156" s="498"/>
      <c r="G156" s="498"/>
      <c r="H156" s="498"/>
      <c r="I156" s="1548"/>
      <c r="J156" s="1518"/>
      <c r="K156" s="1518"/>
      <c r="L156" s="1518"/>
      <c r="M156" s="1518"/>
    </row>
    <row r="157" spans="1:13" s="437" customFormat="1" ht="22.5" x14ac:dyDescent="0.2">
      <c r="A157" s="1496" t="s">
        <v>856</v>
      </c>
      <c r="B157" s="1495" t="s">
        <v>857</v>
      </c>
      <c r="C157" s="1495" t="s">
        <v>440</v>
      </c>
      <c r="D157" s="1494" t="s">
        <v>441</v>
      </c>
      <c r="E157" s="498">
        <v>13802420</v>
      </c>
      <c r="F157" s="498"/>
      <c r="G157" s="498"/>
      <c r="H157" s="498"/>
      <c r="I157" s="1548"/>
      <c r="J157" s="1518"/>
      <c r="K157" s="1518"/>
      <c r="L157" s="1518"/>
      <c r="M157" s="1518"/>
    </row>
    <row r="158" spans="1:13" s="437" customFormat="1" x14ac:dyDescent="0.2">
      <c r="A158" s="1496" t="s">
        <v>859</v>
      </c>
      <c r="B158" s="1495" t="s">
        <v>860</v>
      </c>
      <c r="C158" s="1495" t="s">
        <v>861</v>
      </c>
      <c r="D158" s="1494">
        <v>76334206</v>
      </c>
      <c r="E158" s="498">
        <v>9948877</v>
      </c>
      <c r="F158" s="498"/>
      <c r="G158" s="498"/>
      <c r="H158" s="498"/>
      <c r="I158" s="1548"/>
      <c r="J158" s="1518"/>
      <c r="K158" s="1518"/>
      <c r="L158" s="1518"/>
      <c r="M158" s="1518"/>
    </row>
    <row r="159" spans="1:13" s="437" customFormat="1" ht="22.5" x14ac:dyDescent="0.2">
      <c r="A159" s="1496" t="s">
        <v>864</v>
      </c>
      <c r="B159" s="1495" t="s">
        <v>870</v>
      </c>
      <c r="C159" s="1495" t="s">
        <v>871</v>
      </c>
      <c r="D159" s="1494" t="s">
        <v>872</v>
      </c>
      <c r="E159" s="498">
        <v>11993922</v>
      </c>
      <c r="F159" s="498"/>
      <c r="G159" s="498"/>
      <c r="H159" s="498"/>
      <c r="I159" s="1548"/>
      <c r="J159" s="1518"/>
      <c r="K159" s="1518"/>
      <c r="L159" s="1518"/>
      <c r="M159" s="1518"/>
    </row>
    <row r="160" spans="1:13" s="437" customFormat="1" ht="22.5" x14ac:dyDescent="0.2">
      <c r="A160" s="1496" t="s">
        <v>865</v>
      </c>
      <c r="B160" s="1495" t="s">
        <v>874</v>
      </c>
      <c r="C160" s="1495" t="s">
        <v>875</v>
      </c>
      <c r="D160" s="1494" t="s">
        <v>876</v>
      </c>
      <c r="E160" s="498">
        <v>9963982</v>
      </c>
      <c r="F160" s="498"/>
      <c r="G160" s="498"/>
      <c r="H160" s="498"/>
      <c r="I160" s="1548"/>
      <c r="J160" s="1518"/>
      <c r="K160" s="1518"/>
      <c r="L160" s="1518"/>
      <c r="M160" s="1518"/>
    </row>
    <row r="161" spans="1:13" s="437" customFormat="1" ht="16.5" customHeight="1" x14ac:dyDescent="0.2">
      <c r="A161" s="1496" t="s">
        <v>866</v>
      </c>
      <c r="B161" s="1495" t="s">
        <v>867</v>
      </c>
      <c r="C161" s="1495" t="s">
        <v>372</v>
      </c>
      <c r="D161" s="1494" t="s">
        <v>373</v>
      </c>
      <c r="E161" s="498">
        <v>6961340</v>
      </c>
      <c r="F161" s="498"/>
      <c r="G161" s="498"/>
      <c r="H161" s="498"/>
      <c r="I161" s="1548"/>
      <c r="J161" s="1518"/>
      <c r="K161" s="1518"/>
      <c r="L161" s="1518"/>
      <c r="M161" s="1518"/>
    </row>
    <row r="162" spans="1:13" s="437" customFormat="1" ht="22.5" x14ac:dyDescent="0.2">
      <c r="A162" s="1496" t="s">
        <v>880</v>
      </c>
      <c r="B162" s="1495" t="s">
        <v>881</v>
      </c>
      <c r="C162" s="1495" t="s">
        <v>882</v>
      </c>
      <c r="D162" s="1494" t="s">
        <v>883</v>
      </c>
      <c r="E162" s="498">
        <v>11966719</v>
      </c>
      <c r="F162" s="498"/>
      <c r="G162" s="498"/>
      <c r="H162" s="498"/>
      <c r="I162" s="1548"/>
      <c r="J162" s="1518"/>
      <c r="K162" s="1518"/>
      <c r="L162" s="1518"/>
      <c r="M162" s="1518"/>
    </row>
    <row r="163" spans="1:13" s="437" customFormat="1" ht="14.25" customHeight="1" x14ac:dyDescent="0.2">
      <c r="A163" s="1496" t="s">
        <v>885</v>
      </c>
      <c r="B163" s="1495" t="s">
        <v>886</v>
      </c>
      <c r="C163" s="1495" t="s">
        <v>887</v>
      </c>
      <c r="D163" s="1494" t="s">
        <v>888</v>
      </c>
      <c r="E163" s="498">
        <v>8989614</v>
      </c>
      <c r="F163" s="498"/>
      <c r="G163" s="498"/>
      <c r="H163" s="498"/>
      <c r="I163" s="1548"/>
      <c r="J163" s="1518"/>
      <c r="K163" s="1518"/>
      <c r="L163" s="1518"/>
      <c r="M163" s="1518"/>
    </row>
    <row r="164" spans="1:13" s="437" customFormat="1" ht="13.5" customHeight="1" x14ac:dyDescent="0.2">
      <c r="A164" s="1496" t="s">
        <v>890</v>
      </c>
      <c r="B164" s="1495" t="s">
        <v>891</v>
      </c>
      <c r="C164" s="1495" t="s">
        <v>351</v>
      </c>
      <c r="D164" s="1494" t="s">
        <v>352</v>
      </c>
      <c r="E164" s="498">
        <v>10085576</v>
      </c>
      <c r="F164" s="498"/>
      <c r="G164" s="498"/>
      <c r="H164" s="498"/>
      <c r="I164" s="1548"/>
      <c r="J164" s="1518"/>
      <c r="K164" s="1518"/>
      <c r="L164" s="1518"/>
      <c r="M164" s="1518"/>
    </row>
    <row r="165" spans="1:13" s="437" customFormat="1" ht="12" customHeight="1" x14ac:dyDescent="0.2">
      <c r="A165" s="1496" t="s">
        <v>894</v>
      </c>
      <c r="B165" s="1495" t="s">
        <v>895</v>
      </c>
      <c r="C165" s="1495" t="s">
        <v>389</v>
      </c>
      <c r="D165" s="1494" t="s">
        <v>390</v>
      </c>
      <c r="E165" s="498">
        <v>6955408</v>
      </c>
      <c r="F165" s="498"/>
      <c r="G165" s="498"/>
      <c r="H165" s="498"/>
      <c r="I165" s="1548"/>
      <c r="J165" s="1518"/>
      <c r="K165" s="1518"/>
      <c r="L165" s="1518"/>
      <c r="M165" s="1518"/>
    </row>
    <row r="166" spans="1:13" s="437" customFormat="1" ht="22.5" x14ac:dyDescent="0.2">
      <c r="A166" s="1496" t="s">
        <v>896</v>
      </c>
      <c r="B166" s="1495" t="s">
        <v>897</v>
      </c>
      <c r="C166" s="1495" t="s">
        <v>196</v>
      </c>
      <c r="D166" s="1494" t="s">
        <v>197</v>
      </c>
      <c r="E166" s="498">
        <v>2298727</v>
      </c>
      <c r="F166" s="498"/>
      <c r="G166" s="498"/>
      <c r="H166" s="498"/>
      <c r="I166" s="1548"/>
      <c r="J166" s="1518"/>
      <c r="K166" s="1518"/>
      <c r="L166" s="1518"/>
      <c r="M166" s="1518"/>
    </row>
    <row r="167" spans="1:13" s="437" customFormat="1" x14ac:dyDescent="0.2">
      <c r="A167" s="1496" t="s">
        <v>901</v>
      </c>
      <c r="B167" s="1495" t="s">
        <v>902</v>
      </c>
      <c r="C167" s="1495" t="s">
        <v>344</v>
      </c>
      <c r="D167" s="1494" t="s">
        <v>345</v>
      </c>
      <c r="E167" s="498">
        <v>13891163</v>
      </c>
      <c r="F167" s="498"/>
      <c r="G167" s="498"/>
      <c r="H167" s="498"/>
      <c r="I167" s="1548"/>
      <c r="J167" s="1518"/>
      <c r="K167" s="1518"/>
      <c r="L167" s="1518"/>
      <c r="M167" s="1518"/>
    </row>
    <row r="168" spans="1:13" s="437" customFormat="1" x14ac:dyDescent="0.2">
      <c r="A168" s="1496" t="s">
        <v>904</v>
      </c>
      <c r="B168" s="1495" t="s">
        <v>905</v>
      </c>
      <c r="C168" s="1495" t="s">
        <v>385</v>
      </c>
      <c r="D168" s="1494" t="s">
        <v>386</v>
      </c>
      <c r="E168" s="498">
        <v>12788261</v>
      </c>
      <c r="F168" s="498"/>
      <c r="G168" s="498"/>
      <c r="H168" s="498"/>
      <c r="I168" s="1548"/>
      <c r="J168" s="1518"/>
      <c r="K168" s="1518"/>
      <c r="L168" s="1518"/>
      <c r="M168" s="1518"/>
    </row>
    <row r="169" spans="1:13" s="437" customFormat="1" ht="22.5" x14ac:dyDescent="0.2">
      <c r="A169" s="1496" t="s">
        <v>906</v>
      </c>
      <c r="B169" s="1495" t="s">
        <v>907</v>
      </c>
      <c r="C169" s="1495" t="s">
        <v>726</v>
      </c>
      <c r="D169" s="1494" t="s">
        <v>40</v>
      </c>
      <c r="E169" s="498">
        <v>13837945</v>
      </c>
      <c r="F169" s="498"/>
      <c r="G169" s="498"/>
      <c r="H169" s="498"/>
      <c r="I169" s="1548"/>
      <c r="J169" s="1518"/>
      <c r="K169" s="1518"/>
      <c r="L169" s="1518"/>
      <c r="M169" s="1518"/>
    </row>
    <row r="170" spans="1:13" s="437" customFormat="1" x14ac:dyDescent="0.2">
      <c r="A170" s="1496" t="s">
        <v>909</v>
      </c>
      <c r="B170" s="1495" t="s">
        <v>910</v>
      </c>
      <c r="C170" s="1495" t="s">
        <v>911</v>
      </c>
      <c r="D170" s="1494" t="s">
        <v>912</v>
      </c>
      <c r="E170" s="498">
        <v>9992894</v>
      </c>
      <c r="F170" s="498"/>
      <c r="G170" s="498"/>
      <c r="H170" s="498"/>
      <c r="I170" s="1548"/>
      <c r="J170" s="1518"/>
      <c r="K170" s="1518"/>
      <c r="L170" s="1518"/>
      <c r="M170" s="1518"/>
    </row>
    <row r="171" spans="1:13" s="437" customFormat="1" ht="22.5" x14ac:dyDescent="0.2">
      <c r="A171" s="1495" t="s">
        <v>927</v>
      </c>
      <c r="B171" s="1495" t="s">
        <v>928</v>
      </c>
      <c r="C171" s="1495" t="s">
        <v>929</v>
      </c>
      <c r="D171" s="1496" t="s">
        <v>930</v>
      </c>
      <c r="E171" s="498">
        <v>20279000</v>
      </c>
      <c r="F171" s="498"/>
      <c r="G171" s="498"/>
      <c r="H171" s="498"/>
      <c r="I171" s="1548"/>
      <c r="J171" s="1547"/>
      <c r="K171" s="1518"/>
      <c r="L171" s="1518"/>
      <c r="M171" s="1518"/>
    </row>
    <row r="172" spans="1:13" s="437" customFormat="1" ht="22.5" x14ac:dyDescent="0.2">
      <c r="A172" s="1496" t="s">
        <v>933</v>
      </c>
      <c r="B172" s="1495" t="s">
        <v>934</v>
      </c>
      <c r="C172" s="1495" t="s">
        <v>935</v>
      </c>
      <c r="D172" s="1494" t="s">
        <v>936</v>
      </c>
      <c r="E172" s="498">
        <v>9989757</v>
      </c>
      <c r="F172" s="498"/>
      <c r="G172" s="498"/>
      <c r="H172" s="498"/>
      <c r="I172" s="1548"/>
      <c r="J172" s="1518"/>
      <c r="K172" s="1518"/>
      <c r="L172" s="1518"/>
      <c r="M172" s="1518"/>
    </row>
    <row r="173" spans="1:13" s="437" customFormat="1" ht="22.5" x14ac:dyDescent="0.2">
      <c r="A173" s="1496" t="s">
        <v>938</v>
      </c>
      <c r="B173" s="1495" t="s">
        <v>939</v>
      </c>
      <c r="C173" s="1495" t="s">
        <v>940</v>
      </c>
      <c r="D173" s="1494" t="s">
        <v>941</v>
      </c>
      <c r="E173" s="498">
        <v>11995593</v>
      </c>
      <c r="F173" s="498"/>
      <c r="G173" s="498"/>
      <c r="H173" s="498"/>
      <c r="I173" s="1548"/>
      <c r="J173" s="1518"/>
      <c r="K173" s="1518"/>
      <c r="L173" s="1518"/>
      <c r="M173" s="1518"/>
    </row>
    <row r="174" spans="1:13" s="437" customFormat="1" x14ac:dyDescent="0.2">
      <c r="A174" s="1496" t="s">
        <v>943</v>
      </c>
      <c r="B174" s="1495" t="s">
        <v>948</v>
      </c>
      <c r="C174" s="1495" t="s">
        <v>531</v>
      </c>
      <c r="D174" s="1494" t="s">
        <v>532</v>
      </c>
      <c r="E174" s="498">
        <v>9915268</v>
      </c>
      <c r="F174" s="498"/>
      <c r="G174" s="498"/>
      <c r="H174" s="498"/>
      <c r="I174" s="1548"/>
      <c r="J174" s="1518"/>
      <c r="K174" s="1518"/>
      <c r="L174" s="1518"/>
      <c r="M174" s="1518"/>
    </row>
    <row r="175" spans="1:13" s="437" customFormat="1" ht="22.5" x14ac:dyDescent="0.2">
      <c r="A175" s="1496" t="s">
        <v>951</v>
      </c>
      <c r="B175" s="1495" t="s">
        <v>952</v>
      </c>
      <c r="C175" s="1495" t="s">
        <v>953</v>
      </c>
      <c r="D175" s="1494" t="s">
        <v>954</v>
      </c>
      <c r="E175" s="498">
        <v>3998650</v>
      </c>
      <c r="F175" s="498"/>
      <c r="G175" s="498"/>
      <c r="H175" s="498"/>
      <c r="I175" s="1548"/>
      <c r="J175" s="1518"/>
      <c r="K175" s="1518"/>
      <c r="L175" s="1518"/>
      <c r="M175" s="1518"/>
    </row>
    <row r="176" spans="1:13" s="437" customFormat="1" ht="22.5" x14ac:dyDescent="0.2">
      <c r="A176" s="1496" t="s">
        <v>956</v>
      </c>
      <c r="B176" s="1495" t="s">
        <v>957</v>
      </c>
      <c r="C176" s="1495" t="s">
        <v>115</v>
      </c>
      <c r="D176" s="1494" t="s">
        <v>116</v>
      </c>
      <c r="E176" s="498">
        <v>13825033</v>
      </c>
      <c r="F176" s="498"/>
      <c r="G176" s="498"/>
      <c r="H176" s="498"/>
      <c r="I176" s="1548"/>
      <c r="J176" s="1518"/>
      <c r="K176" s="1518"/>
      <c r="L176" s="1518"/>
      <c r="M176" s="1518"/>
    </row>
    <row r="177" spans="1:13" s="437" customFormat="1" x14ac:dyDescent="0.2">
      <c r="A177" s="1496" t="s">
        <v>961</v>
      </c>
      <c r="B177" s="1495" t="s">
        <v>962</v>
      </c>
      <c r="C177" s="1495" t="s">
        <v>1462</v>
      </c>
      <c r="D177" s="1494" t="s">
        <v>109</v>
      </c>
      <c r="E177" s="498">
        <v>12989834</v>
      </c>
      <c r="F177" s="498"/>
      <c r="G177" s="498"/>
      <c r="H177" s="498"/>
      <c r="I177" s="1548"/>
      <c r="J177" s="1518"/>
      <c r="K177" s="1518"/>
      <c r="L177" s="1518"/>
      <c r="M177" s="1518"/>
    </row>
    <row r="178" spans="1:13" s="437" customFormat="1" ht="22.5" x14ac:dyDescent="0.2">
      <c r="A178" s="1496" t="s">
        <v>966</v>
      </c>
      <c r="B178" s="1495" t="s">
        <v>983</v>
      </c>
      <c r="C178" s="1495" t="s">
        <v>984</v>
      </c>
      <c r="D178" s="1494" t="s">
        <v>446</v>
      </c>
      <c r="E178" s="498">
        <v>6983547</v>
      </c>
      <c r="F178" s="498"/>
      <c r="G178" s="498"/>
      <c r="H178" s="498"/>
      <c r="I178" s="1548"/>
      <c r="J178" s="1518"/>
      <c r="K178" s="1518"/>
      <c r="L178" s="1518"/>
      <c r="M178" s="1518"/>
    </row>
    <row r="179" spans="1:13" s="437" customFormat="1" ht="22.5" x14ac:dyDescent="0.2">
      <c r="A179" s="1496" t="s">
        <v>967</v>
      </c>
      <c r="B179" s="1495" t="s">
        <v>968</v>
      </c>
      <c r="C179" s="1495" t="s">
        <v>969</v>
      </c>
      <c r="D179" s="1494" t="s">
        <v>970</v>
      </c>
      <c r="E179" s="498">
        <v>6995335</v>
      </c>
      <c r="F179" s="498"/>
      <c r="G179" s="498"/>
      <c r="H179" s="498"/>
      <c r="I179" s="1548"/>
      <c r="J179" s="1518"/>
      <c r="K179" s="1518"/>
      <c r="L179" s="1518"/>
      <c r="M179" s="1518"/>
    </row>
    <row r="180" spans="1:13" s="437" customFormat="1" ht="22.5" x14ac:dyDescent="0.2">
      <c r="A180" s="1496" t="s">
        <v>973</v>
      </c>
      <c r="B180" s="1495" t="s">
        <v>979</v>
      </c>
      <c r="C180" s="1495" t="s">
        <v>980</v>
      </c>
      <c r="D180" s="1494" t="s">
        <v>981</v>
      </c>
      <c r="E180" s="498">
        <v>9991877</v>
      </c>
      <c r="F180" s="498"/>
      <c r="G180" s="498"/>
      <c r="H180" s="498"/>
      <c r="I180" s="1548"/>
      <c r="J180" s="1518"/>
      <c r="K180" s="1518"/>
      <c r="L180" s="1518"/>
      <c r="M180" s="1518"/>
    </row>
    <row r="181" spans="1:13" s="437" customFormat="1" ht="22.5" x14ac:dyDescent="0.2">
      <c r="A181" s="1496" t="s">
        <v>974</v>
      </c>
      <c r="B181" s="1495" t="s">
        <v>975</v>
      </c>
      <c r="C181" s="1495" t="s">
        <v>1062</v>
      </c>
      <c r="D181" s="1494" t="s">
        <v>976</v>
      </c>
      <c r="E181" s="498">
        <v>13813218</v>
      </c>
      <c r="F181" s="498"/>
      <c r="G181" s="498"/>
      <c r="H181" s="498"/>
      <c r="I181" s="1548"/>
      <c r="J181" s="1518"/>
      <c r="K181" s="1518"/>
      <c r="L181" s="1518"/>
      <c r="M181" s="1518"/>
    </row>
    <row r="182" spans="1:13" s="437" customFormat="1" ht="22.5" x14ac:dyDescent="0.2">
      <c r="A182" s="1496" t="s">
        <v>988</v>
      </c>
      <c r="B182" s="1495" t="s">
        <v>989</v>
      </c>
      <c r="C182" s="1495" t="s">
        <v>990</v>
      </c>
      <c r="D182" s="1494" t="s">
        <v>991</v>
      </c>
      <c r="E182" s="498">
        <v>10386498</v>
      </c>
      <c r="F182" s="498"/>
      <c r="G182" s="498"/>
      <c r="H182" s="498"/>
      <c r="I182" s="1548"/>
      <c r="J182" s="1547"/>
      <c r="K182" s="1551"/>
      <c r="L182" s="1547"/>
      <c r="M182" s="1518"/>
    </row>
    <row r="183" spans="1:13" s="437" customFormat="1" ht="17.25" customHeight="1" x14ac:dyDescent="0.2">
      <c r="A183" s="1496" t="s">
        <v>994</v>
      </c>
      <c r="B183" s="1495" t="s">
        <v>995</v>
      </c>
      <c r="C183" s="1495" t="s">
        <v>996</v>
      </c>
      <c r="D183" s="1494" t="s">
        <v>997</v>
      </c>
      <c r="E183" s="498">
        <v>4996314</v>
      </c>
      <c r="F183" s="498"/>
      <c r="G183" s="498"/>
      <c r="H183" s="498"/>
      <c r="I183" s="1548"/>
      <c r="J183" s="1518"/>
      <c r="K183" s="1518"/>
      <c r="L183" s="1518"/>
      <c r="M183" s="1518"/>
    </row>
    <row r="184" spans="1:13" s="437" customFormat="1" ht="22.5" x14ac:dyDescent="0.2">
      <c r="A184" s="1496" t="s">
        <v>1000</v>
      </c>
      <c r="B184" s="1495" t="s">
        <v>1001</v>
      </c>
      <c r="C184" s="1495" t="s">
        <v>1002</v>
      </c>
      <c r="D184" s="1494">
        <v>87570654</v>
      </c>
      <c r="E184" s="498">
        <v>5995039</v>
      </c>
      <c r="F184" s="498"/>
      <c r="G184" s="498"/>
      <c r="H184" s="498"/>
      <c r="I184" s="1548"/>
      <c r="J184" s="1518"/>
      <c r="K184" s="1518"/>
      <c r="L184" s="1518"/>
      <c r="M184" s="1518"/>
    </row>
    <row r="185" spans="1:13" s="437" customFormat="1" ht="22.5" x14ac:dyDescent="0.2">
      <c r="A185" s="1496" t="s">
        <v>1004</v>
      </c>
      <c r="B185" s="1495" t="s">
        <v>1005</v>
      </c>
      <c r="C185" s="1495" t="s">
        <v>1006</v>
      </c>
      <c r="D185" s="1494" t="s">
        <v>359</v>
      </c>
      <c r="E185" s="498">
        <v>5895018</v>
      </c>
      <c r="F185" s="498"/>
      <c r="G185" s="498"/>
      <c r="H185" s="498"/>
      <c r="I185" s="1548"/>
      <c r="J185" s="1518"/>
      <c r="K185" s="1518"/>
      <c r="L185" s="1518"/>
      <c r="M185" s="1518"/>
    </row>
    <row r="186" spans="1:13" s="437" customFormat="1" ht="22.5" x14ac:dyDescent="0.2">
      <c r="A186" s="1496" t="s">
        <v>1009</v>
      </c>
      <c r="B186" s="1495" t="s">
        <v>1010</v>
      </c>
      <c r="C186" s="1495" t="s">
        <v>87</v>
      </c>
      <c r="D186" s="1494" t="s">
        <v>88</v>
      </c>
      <c r="E186" s="498">
        <v>7295537</v>
      </c>
      <c r="F186" s="498"/>
      <c r="G186" s="498"/>
      <c r="H186" s="498"/>
      <c r="I186" s="1548"/>
      <c r="J186" s="1518"/>
      <c r="K186" s="1518"/>
      <c r="L186" s="1518"/>
      <c r="M186" s="1518"/>
    </row>
    <row r="187" spans="1:13" s="437" customFormat="1" ht="16.5" customHeight="1" x14ac:dyDescent="0.2">
      <c r="A187" s="1496" t="s">
        <v>1013</v>
      </c>
      <c r="B187" s="1495" t="s">
        <v>1014</v>
      </c>
      <c r="C187" s="1495" t="s">
        <v>1015</v>
      </c>
      <c r="D187" s="1494" t="s">
        <v>1016</v>
      </c>
      <c r="E187" s="498">
        <v>3994775</v>
      </c>
      <c r="F187" s="498"/>
      <c r="G187" s="498"/>
      <c r="H187" s="498"/>
      <c r="I187" s="1548"/>
      <c r="J187" s="1518"/>
      <c r="K187" s="1518"/>
      <c r="L187" s="1518"/>
      <c r="M187" s="1518"/>
    </row>
    <row r="188" spans="1:13" s="437" customFormat="1" ht="22.5" x14ac:dyDescent="0.2">
      <c r="A188" s="1496" t="s">
        <v>1019</v>
      </c>
      <c r="B188" s="1495" t="s">
        <v>1020</v>
      </c>
      <c r="C188" s="1495" t="s">
        <v>214</v>
      </c>
      <c r="D188" s="1494" t="s">
        <v>215</v>
      </c>
      <c r="E188" s="498">
        <v>5994917</v>
      </c>
      <c r="F188" s="498"/>
      <c r="G188" s="498"/>
      <c r="H188" s="498"/>
      <c r="I188" s="1548"/>
      <c r="J188" s="1518"/>
      <c r="K188" s="1518"/>
      <c r="L188" s="1518"/>
      <c r="M188" s="1518"/>
    </row>
    <row r="189" spans="1:13" s="437" customFormat="1" ht="33.75" x14ac:dyDescent="0.2">
      <c r="A189" s="1496" t="s">
        <v>1023</v>
      </c>
      <c r="B189" s="1495" t="s">
        <v>1024</v>
      </c>
      <c r="C189" s="1495" t="s">
        <v>1025</v>
      </c>
      <c r="D189" s="1494" t="s">
        <v>1026</v>
      </c>
      <c r="E189" s="498">
        <v>10991581</v>
      </c>
      <c r="F189" s="498"/>
      <c r="G189" s="498"/>
      <c r="H189" s="498"/>
      <c r="I189" s="1548"/>
      <c r="J189" s="1518"/>
      <c r="K189" s="1518"/>
      <c r="L189" s="1518"/>
      <c r="M189" s="1518"/>
    </row>
    <row r="190" spans="1:13" s="437" customFormat="1" ht="22.5" x14ac:dyDescent="0.2">
      <c r="A190" s="1496" t="s">
        <v>1029</v>
      </c>
      <c r="B190" s="1495" t="s">
        <v>1030</v>
      </c>
      <c r="C190" s="1495" t="s">
        <v>1031</v>
      </c>
      <c r="D190" s="1494" t="s">
        <v>1032</v>
      </c>
      <c r="E190" s="498">
        <v>5894315</v>
      </c>
      <c r="F190" s="498"/>
      <c r="G190" s="498"/>
      <c r="H190" s="498"/>
      <c r="I190" s="1548"/>
      <c r="J190" s="1518"/>
      <c r="K190" s="1518"/>
      <c r="L190" s="1518"/>
      <c r="M190" s="1518"/>
    </row>
    <row r="191" spans="1:13" s="437" customFormat="1" ht="11.25" customHeight="1" x14ac:dyDescent="0.2">
      <c r="A191" s="1498" t="s">
        <v>1035</v>
      </c>
      <c r="B191" s="1500" t="s">
        <v>1043</v>
      </c>
      <c r="C191" s="1498" t="s">
        <v>172</v>
      </c>
      <c r="D191" s="1545" t="s">
        <v>2080</v>
      </c>
      <c r="E191" s="1499">
        <v>11696225</v>
      </c>
      <c r="F191" s="498"/>
      <c r="G191" s="498"/>
      <c r="H191" s="498"/>
      <c r="I191" s="1548"/>
      <c r="J191" s="1518"/>
      <c r="K191" s="1518"/>
      <c r="L191" s="1518"/>
      <c r="M191" s="1518"/>
    </row>
    <row r="192" spans="1:13" s="437" customFormat="1" x14ac:dyDescent="0.2">
      <c r="A192" s="1496" t="s">
        <v>1041</v>
      </c>
      <c r="B192" s="1495" t="s">
        <v>1036</v>
      </c>
      <c r="C192" s="1495" t="s">
        <v>1037</v>
      </c>
      <c r="D192" s="1494" t="s">
        <v>1038</v>
      </c>
      <c r="E192" s="498">
        <v>9991503</v>
      </c>
      <c r="F192" s="498"/>
      <c r="G192" s="498"/>
      <c r="H192" s="498"/>
      <c r="I192" s="1548"/>
      <c r="J192" s="1518"/>
      <c r="K192" s="1518"/>
      <c r="L192" s="1518"/>
      <c r="M192" s="1518"/>
    </row>
    <row r="193" spans="1:13" s="437" customFormat="1" ht="22.5" x14ac:dyDescent="0.2">
      <c r="A193" s="1496" t="s">
        <v>1139</v>
      </c>
      <c r="B193" s="1495" t="s">
        <v>850</v>
      </c>
      <c r="C193" s="1495" t="s">
        <v>302</v>
      </c>
      <c r="D193" s="1494" t="s">
        <v>307</v>
      </c>
      <c r="E193" s="498">
        <v>11850000</v>
      </c>
      <c r="F193" s="498"/>
      <c r="G193" s="498"/>
      <c r="H193" s="498"/>
      <c r="I193" s="1548"/>
      <c r="J193" s="1518"/>
      <c r="K193" s="1518"/>
      <c r="L193" s="1518"/>
      <c r="M193" s="1518"/>
    </row>
    <row r="194" spans="1:13" s="437" customFormat="1" ht="22.5" x14ac:dyDescent="0.2">
      <c r="A194" s="1496" t="s">
        <v>1140</v>
      </c>
      <c r="B194" s="1495" t="s">
        <v>850</v>
      </c>
      <c r="C194" s="1495" t="s">
        <v>440</v>
      </c>
      <c r="D194" s="1494" t="s">
        <v>441</v>
      </c>
      <c r="E194" s="498">
        <v>12000000</v>
      </c>
      <c r="F194" s="498"/>
      <c r="G194" s="498"/>
      <c r="H194" s="498"/>
      <c r="I194" s="1548"/>
      <c r="J194" s="1518"/>
      <c r="K194" s="1518"/>
      <c r="L194" s="1518"/>
      <c r="M194" s="1518"/>
    </row>
    <row r="195" spans="1:13" s="437" customFormat="1" ht="22.5" x14ac:dyDescent="0.2">
      <c r="A195" s="1573" t="s">
        <v>1225</v>
      </c>
      <c r="B195" s="435" t="s">
        <v>1748</v>
      </c>
      <c r="C195" s="1573" t="s">
        <v>440</v>
      </c>
      <c r="D195" s="1573" t="s">
        <v>441</v>
      </c>
      <c r="E195" s="1588">
        <v>112462031</v>
      </c>
      <c r="F195" s="1600"/>
      <c r="G195" s="1573"/>
      <c r="H195" s="498"/>
      <c r="I195" s="1548"/>
      <c r="J195" s="1518"/>
      <c r="K195" s="1518"/>
      <c r="L195" s="1518"/>
      <c r="M195" s="1518"/>
    </row>
    <row r="196" spans="1:13" s="437" customFormat="1" x14ac:dyDescent="0.2">
      <c r="A196" s="1603"/>
      <c r="B196" s="1521" t="s">
        <v>1749</v>
      </c>
      <c r="C196" s="1603"/>
      <c r="D196" s="1603"/>
      <c r="E196" s="1615"/>
      <c r="F196" s="1601"/>
      <c r="G196" s="1603"/>
      <c r="H196" s="498"/>
      <c r="I196" s="1548"/>
      <c r="J196" s="1518"/>
      <c r="K196" s="1518"/>
      <c r="L196" s="1518"/>
      <c r="M196" s="1518"/>
    </row>
    <row r="197" spans="1:13" s="437" customFormat="1" x14ac:dyDescent="0.2">
      <c r="A197" s="1603"/>
      <c r="B197" s="1521" t="s">
        <v>1750</v>
      </c>
      <c r="C197" s="1603"/>
      <c r="D197" s="1603"/>
      <c r="E197" s="1615"/>
      <c r="F197" s="1601"/>
      <c r="G197" s="1603"/>
      <c r="H197" s="498"/>
      <c r="I197" s="1548"/>
      <c r="J197" s="1518"/>
      <c r="K197" s="1518"/>
      <c r="L197" s="1518"/>
      <c r="M197" s="1518"/>
    </row>
    <row r="198" spans="1:13" s="437" customFormat="1" x14ac:dyDescent="0.2">
      <c r="A198" s="1603"/>
      <c r="B198" s="1521" t="s">
        <v>1751</v>
      </c>
      <c r="C198" s="1603"/>
      <c r="D198" s="1603"/>
      <c r="E198" s="1615"/>
      <c r="F198" s="1601"/>
      <c r="G198" s="1603"/>
      <c r="H198" s="498"/>
      <c r="I198" s="1548"/>
      <c r="J198" s="1518"/>
      <c r="K198" s="1518"/>
      <c r="L198" s="1518"/>
      <c r="M198" s="1518"/>
    </row>
    <row r="199" spans="1:13" s="437" customFormat="1" ht="22.5" x14ac:dyDescent="0.2">
      <c r="A199" s="1598"/>
      <c r="B199" s="1522" t="s">
        <v>1752</v>
      </c>
      <c r="C199" s="1598"/>
      <c r="D199" s="1598"/>
      <c r="E199" s="1616"/>
      <c r="F199" s="1602"/>
      <c r="G199" s="1598"/>
      <c r="H199" s="498"/>
      <c r="I199" s="1548"/>
      <c r="J199" s="1547"/>
      <c r="K199" s="1518"/>
      <c r="L199" s="1547"/>
      <c r="M199" s="1518"/>
    </row>
    <row r="200" spans="1:13" s="437" customFormat="1" x14ac:dyDescent="0.2">
      <c r="A200" s="1605" t="s">
        <v>1236</v>
      </c>
      <c r="B200" s="1576" t="s">
        <v>2009</v>
      </c>
      <c r="C200" s="1576" t="s">
        <v>1237</v>
      </c>
      <c r="D200" s="1573" t="s">
        <v>1238</v>
      </c>
      <c r="E200" s="1579">
        <v>167841909</v>
      </c>
      <c r="F200" s="483"/>
      <c r="G200" s="483"/>
      <c r="H200" s="483"/>
      <c r="I200" s="1549"/>
      <c r="J200" s="1518"/>
      <c r="K200" s="1518"/>
      <c r="L200" s="1518"/>
      <c r="M200" s="1518"/>
    </row>
    <row r="201" spans="1:13" s="437" customFormat="1" x14ac:dyDescent="0.2">
      <c r="A201" s="1606"/>
      <c r="B201" s="1606"/>
      <c r="C201" s="1606"/>
      <c r="D201" s="1603"/>
      <c r="E201" s="1604"/>
      <c r="F201" s="483"/>
      <c r="G201" s="483"/>
      <c r="H201" s="483"/>
      <c r="I201" s="1549"/>
      <c r="J201" s="1518"/>
      <c r="K201" s="1518"/>
      <c r="L201" s="1518"/>
      <c r="M201" s="1518"/>
    </row>
    <row r="202" spans="1:13" s="437" customFormat="1" x14ac:dyDescent="0.2">
      <c r="A202" s="1606"/>
      <c r="B202" s="1606"/>
      <c r="C202" s="1606"/>
      <c r="D202" s="1603"/>
      <c r="E202" s="1604"/>
      <c r="F202" s="483"/>
      <c r="G202" s="483"/>
      <c r="H202" s="483"/>
      <c r="I202" s="1549"/>
      <c r="J202" s="1518"/>
      <c r="K202" s="1518"/>
      <c r="L202" s="1518"/>
      <c r="M202" s="1518"/>
    </row>
    <row r="203" spans="1:13" s="437" customFormat="1" x14ac:dyDescent="0.2">
      <c r="A203" s="1606"/>
      <c r="B203" s="1606"/>
      <c r="C203" s="1606"/>
      <c r="D203" s="1603"/>
      <c r="E203" s="1604"/>
      <c r="F203" s="483"/>
      <c r="G203" s="483"/>
      <c r="H203" s="483"/>
      <c r="I203" s="1549"/>
      <c r="J203" s="1518"/>
      <c r="K203" s="1518"/>
      <c r="L203" s="1518"/>
      <c r="M203" s="1518"/>
    </row>
    <row r="204" spans="1:13" s="437" customFormat="1" x14ac:dyDescent="0.2">
      <c r="A204" s="1599"/>
      <c r="B204" s="1599"/>
      <c r="C204" s="1599"/>
      <c r="D204" s="1598"/>
      <c r="E204" s="1580"/>
      <c r="F204" s="483"/>
      <c r="G204" s="483"/>
      <c r="H204" s="483"/>
      <c r="I204" s="1549"/>
      <c r="J204" s="1547"/>
      <c r="K204" s="1518"/>
      <c r="L204" s="1547"/>
      <c r="M204" s="1518"/>
    </row>
    <row r="205" spans="1:13" s="437" customFormat="1" x14ac:dyDescent="0.2">
      <c r="A205" s="1576" t="s">
        <v>1280</v>
      </c>
      <c r="B205" s="1576" t="s">
        <v>1271</v>
      </c>
      <c r="C205" s="1576" t="s">
        <v>1272</v>
      </c>
      <c r="D205" s="1573" t="s">
        <v>307</v>
      </c>
      <c r="E205" s="1579">
        <v>176060219</v>
      </c>
      <c r="F205" s="483"/>
      <c r="G205" s="483"/>
      <c r="H205" s="483"/>
      <c r="I205" s="1549"/>
      <c r="J205" s="1518"/>
      <c r="K205" s="1518"/>
      <c r="L205" s="1518"/>
      <c r="M205" s="1518"/>
    </row>
    <row r="206" spans="1:13" s="437" customFormat="1" x14ac:dyDescent="0.2">
      <c r="A206" s="1577"/>
      <c r="B206" s="1577"/>
      <c r="C206" s="1577"/>
      <c r="D206" s="1574"/>
      <c r="E206" s="1604"/>
      <c r="F206" s="483"/>
      <c r="G206" s="483"/>
      <c r="H206" s="483"/>
      <c r="I206" s="1549"/>
      <c r="J206" s="1518"/>
      <c r="K206" s="1518"/>
      <c r="L206" s="1518"/>
      <c r="M206" s="1518"/>
    </row>
    <row r="207" spans="1:13" s="437" customFormat="1" x14ac:dyDescent="0.2">
      <c r="A207" s="1578"/>
      <c r="B207" s="1578"/>
      <c r="C207" s="1578"/>
      <c r="D207" s="1575"/>
      <c r="E207" s="1580"/>
      <c r="F207" s="483"/>
      <c r="G207" s="483"/>
      <c r="H207" s="483"/>
      <c r="I207" s="1549"/>
      <c r="J207" s="1547"/>
      <c r="K207" s="1518"/>
      <c r="L207" s="1547"/>
      <c r="M207" s="1518"/>
    </row>
    <row r="208" spans="1:13" s="437" customFormat="1" x14ac:dyDescent="0.2">
      <c r="A208" s="1573" t="s">
        <v>1281</v>
      </c>
      <c r="B208" s="1576" t="s">
        <v>1279</v>
      </c>
      <c r="C208" s="1576" t="s">
        <v>1276</v>
      </c>
      <c r="D208" s="1573" t="s">
        <v>1854</v>
      </c>
      <c r="E208" s="1579">
        <v>106452599</v>
      </c>
      <c r="F208" s="483"/>
      <c r="G208" s="483"/>
      <c r="H208" s="483"/>
      <c r="I208" s="1549"/>
      <c r="J208" s="1518"/>
      <c r="K208" s="1518"/>
      <c r="L208" s="1518"/>
      <c r="M208" s="1518"/>
    </row>
    <row r="209" spans="1:13" s="437" customFormat="1" x14ac:dyDescent="0.2">
      <c r="A209" s="1598"/>
      <c r="B209" s="1599"/>
      <c r="C209" s="1599"/>
      <c r="D209" s="1598"/>
      <c r="E209" s="1580"/>
      <c r="F209" s="483"/>
      <c r="G209" s="483"/>
      <c r="H209" s="483"/>
      <c r="I209" s="1549"/>
      <c r="J209" s="1518"/>
      <c r="K209" s="1518"/>
      <c r="L209" s="1518"/>
      <c r="M209" s="1518"/>
    </row>
    <row r="210" spans="1:13" s="437" customFormat="1" ht="22.5" x14ac:dyDescent="0.2">
      <c r="A210" s="1492" t="s">
        <v>1295</v>
      </c>
      <c r="B210" s="1523" t="s">
        <v>1296</v>
      </c>
      <c r="C210" s="1523" t="s">
        <v>1297</v>
      </c>
      <c r="D210" s="1492" t="s">
        <v>1298</v>
      </c>
      <c r="E210" s="1524">
        <v>413230455</v>
      </c>
      <c r="F210" s="1524"/>
      <c r="G210" s="1524"/>
      <c r="H210" s="1524"/>
      <c r="I210" s="1550"/>
      <c r="J210" s="1518"/>
      <c r="K210" s="1518"/>
      <c r="L210" s="1518"/>
      <c r="M210" s="1518"/>
    </row>
    <row r="211" spans="1:13" s="437" customFormat="1" ht="22.5" x14ac:dyDescent="0.2">
      <c r="A211" s="1496" t="s">
        <v>1295</v>
      </c>
      <c r="B211" s="1495" t="s">
        <v>1296</v>
      </c>
      <c r="C211" s="1495" t="s">
        <v>1297</v>
      </c>
      <c r="D211" s="1496" t="s">
        <v>1298</v>
      </c>
      <c r="E211" s="498">
        <v>33008000</v>
      </c>
      <c r="F211" s="498"/>
      <c r="G211" s="498"/>
      <c r="H211" s="498"/>
      <c r="I211" s="1548"/>
      <c r="J211" s="1518"/>
      <c r="K211" s="1518"/>
      <c r="L211" s="1518"/>
      <c r="M211" s="1518"/>
    </row>
    <row r="212" spans="1:13" s="437" customFormat="1" ht="22.5" x14ac:dyDescent="0.2">
      <c r="A212" s="1496" t="s">
        <v>1295</v>
      </c>
      <c r="B212" s="1495" t="s">
        <v>1296</v>
      </c>
      <c r="C212" s="1495" t="s">
        <v>1297</v>
      </c>
      <c r="D212" s="1496" t="s">
        <v>1298</v>
      </c>
      <c r="E212" s="498">
        <v>14998017</v>
      </c>
      <c r="F212" s="498"/>
      <c r="G212" s="498"/>
      <c r="H212" s="498"/>
      <c r="I212" s="1548"/>
      <c r="J212" s="1518"/>
      <c r="K212" s="1518"/>
      <c r="L212" s="1518"/>
      <c r="M212" s="1518"/>
    </row>
    <row r="213" spans="1:13" s="437" customFormat="1" ht="22.5" x14ac:dyDescent="0.2">
      <c r="A213" s="1493" t="s">
        <v>1309</v>
      </c>
      <c r="B213" s="1497" t="s">
        <v>1310</v>
      </c>
      <c r="C213" s="1497" t="s">
        <v>1311</v>
      </c>
      <c r="D213" s="1493" t="s">
        <v>1312</v>
      </c>
      <c r="E213" s="483">
        <v>33008000</v>
      </c>
      <c r="F213" s="483"/>
      <c r="G213" s="483"/>
      <c r="H213" s="483"/>
      <c r="I213" s="1549"/>
      <c r="J213" s="1518"/>
      <c r="K213" s="1518"/>
      <c r="L213" s="1518"/>
      <c r="M213" s="1518"/>
    </row>
    <row r="214" spans="1:13" s="437" customFormat="1" x14ac:dyDescent="0.2">
      <c r="A214" s="1576" t="s">
        <v>1283</v>
      </c>
      <c r="B214" s="1595" t="s">
        <v>1284</v>
      </c>
      <c r="C214" s="1576" t="s">
        <v>1276</v>
      </c>
      <c r="D214" s="1573" t="s">
        <v>1464</v>
      </c>
      <c r="E214" s="1583">
        <v>185654823</v>
      </c>
      <c r="F214" s="483"/>
      <c r="G214" s="483"/>
      <c r="H214" s="483"/>
      <c r="I214" s="1549"/>
      <c r="J214" s="1518"/>
      <c r="K214" s="1518"/>
      <c r="L214" s="1518"/>
      <c r="M214" s="1518"/>
    </row>
    <row r="215" spans="1:13" s="437" customFormat="1" ht="14.25" customHeight="1" x14ac:dyDescent="0.2">
      <c r="A215" s="1577"/>
      <c r="B215" s="1596"/>
      <c r="C215" s="1577"/>
      <c r="D215" s="1574"/>
      <c r="E215" s="1584"/>
      <c r="F215" s="483"/>
      <c r="G215" s="483"/>
      <c r="H215" s="483"/>
      <c r="I215" s="483"/>
    </row>
    <row r="216" spans="1:13" s="437" customFormat="1" ht="4.5" customHeight="1" x14ac:dyDescent="0.2">
      <c r="A216" s="1577"/>
      <c r="B216" s="1596"/>
      <c r="C216" s="1577"/>
      <c r="D216" s="1574"/>
      <c r="E216" s="1584"/>
      <c r="F216" s="483"/>
      <c r="G216" s="483"/>
      <c r="H216" s="483"/>
      <c r="I216" s="483"/>
      <c r="J216" s="1513"/>
      <c r="L216" s="1513"/>
    </row>
    <row r="217" spans="1:13" s="437" customFormat="1" ht="0.75" hidden="1" customHeight="1" x14ac:dyDescent="0.2">
      <c r="A217" s="1578"/>
      <c r="B217" s="1597"/>
      <c r="C217" s="1578"/>
      <c r="D217" s="1575"/>
      <c r="E217" s="1585"/>
      <c r="F217" s="483"/>
      <c r="G217" s="483"/>
      <c r="H217" s="483"/>
      <c r="I217" s="483"/>
    </row>
    <row r="218" spans="1:13" s="437" customFormat="1" x14ac:dyDescent="0.2">
      <c r="A218" s="1573" t="s">
        <v>1286</v>
      </c>
      <c r="B218" s="435" t="s">
        <v>1806</v>
      </c>
      <c r="C218" s="1573" t="s">
        <v>822</v>
      </c>
      <c r="D218" s="1581" t="s">
        <v>446</v>
      </c>
      <c r="E218" s="1588">
        <v>126148481</v>
      </c>
      <c r="F218" s="1573"/>
      <c r="G218" s="1573"/>
      <c r="H218" s="1573"/>
      <c r="I218" s="1573"/>
    </row>
    <row r="219" spans="1:13" s="437" customFormat="1" x14ac:dyDescent="0.2">
      <c r="A219" s="1574"/>
      <c r="B219" s="1515" t="s">
        <v>1805</v>
      </c>
      <c r="C219" s="1574"/>
      <c r="D219" s="1593"/>
      <c r="E219" s="1589"/>
      <c r="F219" s="1574"/>
      <c r="G219" s="1574"/>
      <c r="H219" s="1574"/>
      <c r="I219" s="1574"/>
    </row>
    <row r="220" spans="1:13" s="437" customFormat="1" ht="22.5" x14ac:dyDescent="0.2">
      <c r="A220" s="1575"/>
      <c r="B220" s="1515" t="s">
        <v>1623</v>
      </c>
      <c r="C220" s="1575"/>
      <c r="D220" s="1594"/>
      <c r="E220" s="1590"/>
      <c r="F220" s="1575"/>
      <c r="G220" s="1575"/>
      <c r="H220" s="1575"/>
      <c r="I220" s="1575"/>
      <c r="J220" s="1513"/>
      <c r="L220" s="1513"/>
    </row>
    <row r="221" spans="1:13" s="437" customFormat="1" x14ac:dyDescent="0.2">
      <c r="A221" s="1493" t="s">
        <v>1287</v>
      </c>
      <c r="B221" s="1495" t="s">
        <v>1316</v>
      </c>
      <c r="C221" s="1495" t="s">
        <v>266</v>
      </c>
      <c r="D221" s="1494" t="s">
        <v>267</v>
      </c>
      <c r="E221" s="483">
        <v>4746410</v>
      </c>
      <c r="F221" s="483"/>
      <c r="G221" s="483"/>
      <c r="H221" s="483"/>
      <c r="I221" s="483"/>
    </row>
    <row r="222" spans="1:13" s="437" customFormat="1" ht="33.75" x14ac:dyDescent="0.2">
      <c r="A222" s="1493" t="s">
        <v>1339</v>
      </c>
      <c r="B222" s="1495" t="s">
        <v>1318</v>
      </c>
      <c r="C222" s="1495" t="s">
        <v>1319</v>
      </c>
      <c r="D222" s="1494" t="s">
        <v>1418</v>
      </c>
      <c r="E222" s="483">
        <v>166443531</v>
      </c>
      <c r="F222" s="483"/>
      <c r="G222" s="483"/>
      <c r="H222" s="483"/>
      <c r="I222" s="483"/>
      <c r="J222" s="1513"/>
      <c r="L222" s="1513"/>
    </row>
    <row r="223" spans="1:13" s="437" customFormat="1" ht="22.5" x14ac:dyDescent="0.2">
      <c r="A223" s="1493" t="s">
        <v>1340</v>
      </c>
      <c r="B223" s="1495" t="s">
        <v>1852</v>
      </c>
      <c r="C223" s="1495" t="s">
        <v>440</v>
      </c>
      <c r="D223" s="1494" t="s">
        <v>441</v>
      </c>
      <c r="E223" s="483">
        <v>130929303</v>
      </c>
      <c r="F223" s="483"/>
      <c r="G223" s="483"/>
      <c r="H223" s="483"/>
      <c r="I223" s="483"/>
      <c r="J223" s="1513"/>
      <c r="L223" s="1513"/>
    </row>
    <row r="224" spans="1:13" s="437" customFormat="1" x14ac:dyDescent="0.2">
      <c r="A224" s="1493" t="s">
        <v>1341</v>
      </c>
      <c r="B224" s="1495" t="s">
        <v>1328</v>
      </c>
      <c r="C224" s="1495" t="s">
        <v>1329</v>
      </c>
      <c r="D224" s="1494" t="s">
        <v>1330</v>
      </c>
      <c r="E224" s="483">
        <v>6479595</v>
      </c>
      <c r="F224" s="483"/>
      <c r="G224" s="483"/>
      <c r="H224" s="483"/>
      <c r="I224" s="483"/>
    </row>
    <row r="225" spans="1:12" s="437" customFormat="1" x14ac:dyDescent="0.2">
      <c r="A225" s="1573" t="s">
        <v>1342</v>
      </c>
      <c r="B225" s="1576" t="s">
        <v>2079</v>
      </c>
      <c r="C225" s="1573" t="s">
        <v>1866</v>
      </c>
      <c r="D225" s="1573" t="s">
        <v>1362</v>
      </c>
      <c r="E225" s="1588">
        <v>525933687</v>
      </c>
      <c r="F225" s="483"/>
      <c r="G225" s="483"/>
      <c r="H225" s="483"/>
      <c r="I225" s="483"/>
    </row>
    <row r="226" spans="1:12" s="437" customFormat="1" x14ac:dyDescent="0.2">
      <c r="A226" s="1574"/>
      <c r="B226" s="1591"/>
      <c r="C226" s="1574"/>
      <c r="D226" s="1574"/>
      <c r="E226" s="1589"/>
      <c r="F226" s="483"/>
      <c r="G226" s="483"/>
      <c r="H226" s="483"/>
      <c r="I226" s="483"/>
    </row>
    <row r="227" spans="1:12" s="437" customFormat="1" x14ac:dyDescent="0.2">
      <c r="A227" s="1574"/>
      <c r="B227" s="1591"/>
      <c r="C227" s="1574"/>
      <c r="D227" s="1574"/>
      <c r="E227" s="1589"/>
      <c r="F227" s="483"/>
      <c r="G227" s="483"/>
      <c r="H227" s="483"/>
      <c r="I227" s="483"/>
    </row>
    <row r="228" spans="1:12" s="437" customFormat="1" x14ac:dyDescent="0.2">
      <c r="A228" s="1574"/>
      <c r="B228" s="1591"/>
      <c r="C228" s="1574"/>
      <c r="D228" s="1574"/>
      <c r="E228" s="1589"/>
      <c r="F228" s="483"/>
      <c r="G228" s="483"/>
      <c r="H228" s="483"/>
      <c r="I228" s="483"/>
    </row>
    <row r="229" spans="1:12" s="437" customFormat="1" x14ac:dyDescent="0.2">
      <c r="A229" s="1574"/>
      <c r="B229" s="1591"/>
      <c r="C229" s="1574"/>
      <c r="D229" s="1574"/>
      <c r="E229" s="1589"/>
      <c r="F229" s="483"/>
      <c r="G229" s="483"/>
      <c r="H229" s="483"/>
      <c r="I229" s="483"/>
    </row>
    <row r="230" spans="1:12" s="437" customFormat="1" x14ac:dyDescent="0.2">
      <c r="A230" s="1574"/>
      <c r="B230" s="1591"/>
      <c r="C230" s="1574"/>
      <c r="D230" s="1574"/>
      <c r="E230" s="1589"/>
      <c r="F230" s="483"/>
      <c r="G230" s="483"/>
      <c r="H230" s="483"/>
      <c r="I230" s="483"/>
      <c r="J230" s="1513"/>
      <c r="K230" s="1514"/>
      <c r="L230" s="1513"/>
    </row>
    <row r="231" spans="1:12" s="437" customFormat="1" x14ac:dyDescent="0.2">
      <c r="A231" s="1574"/>
      <c r="B231" s="1591"/>
      <c r="C231" s="1574"/>
      <c r="D231" s="1574"/>
      <c r="E231" s="1589"/>
      <c r="F231" s="483"/>
      <c r="G231" s="483"/>
      <c r="H231" s="483"/>
      <c r="I231" s="483"/>
    </row>
    <row r="232" spans="1:12" s="437" customFormat="1" ht="24" customHeight="1" x14ac:dyDescent="0.2">
      <c r="A232" s="1575"/>
      <c r="B232" s="1592"/>
      <c r="C232" s="1575"/>
      <c r="D232" s="1575"/>
      <c r="E232" s="1590"/>
      <c r="F232" s="483"/>
      <c r="G232" s="483"/>
      <c r="H232" s="483"/>
      <c r="I232" s="483"/>
    </row>
    <row r="233" spans="1:12" s="437" customFormat="1" ht="22.5" x14ac:dyDescent="0.2">
      <c r="A233" s="1525" t="s">
        <v>1371</v>
      </c>
      <c r="B233" s="1526" t="s">
        <v>1372</v>
      </c>
      <c r="C233" s="1526" t="s">
        <v>929</v>
      </c>
      <c r="D233" s="1525" t="s">
        <v>930</v>
      </c>
      <c r="E233" s="1544">
        <v>1490816</v>
      </c>
      <c r="F233" s="483"/>
      <c r="G233" s="483"/>
      <c r="H233" s="483"/>
      <c r="I233" s="483"/>
    </row>
    <row r="234" spans="1:12" s="437" customFormat="1" ht="22.5" x14ac:dyDescent="0.2">
      <c r="A234" s="1493" t="s">
        <v>1369</v>
      </c>
      <c r="B234" s="1495" t="s">
        <v>1389</v>
      </c>
      <c r="C234" s="1495" t="s">
        <v>1390</v>
      </c>
      <c r="D234" s="1494" t="s">
        <v>852</v>
      </c>
      <c r="E234" s="483">
        <v>11300000</v>
      </c>
      <c r="F234" s="483"/>
      <c r="G234" s="483"/>
      <c r="H234" s="483"/>
      <c r="I234" s="483"/>
    </row>
    <row r="235" spans="1:12" s="437" customFormat="1" ht="22.5" x14ac:dyDescent="0.2">
      <c r="A235" s="1493" t="s">
        <v>1375</v>
      </c>
      <c r="B235" s="1495" t="s">
        <v>1389</v>
      </c>
      <c r="C235" s="1495" t="s">
        <v>1391</v>
      </c>
      <c r="D235" s="1494" t="s">
        <v>116</v>
      </c>
      <c r="E235" s="483">
        <v>11900000</v>
      </c>
      <c r="F235" s="483"/>
      <c r="G235" s="483"/>
      <c r="H235" s="483"/>
      <c r="I235" s="483"/>
    </row>
    <row r="236" spans="1:12" s="437" customFormat="1" ht="22.5" x14ac:dyDescent="0.2">
      <c r="A236" s="1493" t="s">
        <v>1377</v>
      </c>
      <c r="B236" s="1495" t="s">
        <v>1389</v>
      </c>
      <c r="C236" s="1495" t="s">
        <v>1392</v>
      </c>
      <c r="D236" s="1494" t="s">
        <v>403</v>
      </c>
      <c r="E236" s="483">
        <v>10350000</v>
      </c>
      <c r="F236" s="483"/>
      <c r="G236" s="483"/>
      <c r="H236" s="483"/>
      <c r="I236" s="483"/>
    </row>
    <row r="237" spans="1:12" s="437" customFormat="1" ht="22.5" x14ac:dyDescent="0.2">
      <c r="A237" s="1493" t="s">
        <v>1379</v>
      </c>
      <c r="B237" s="1495" t="s">
        <v>1389</v>
      </c>
      <c r="C237" s="1495" t="s">
        <v>1393</v>
      </c>
      <c r="D237" s="1494" t="s">
        <v>1665</v>
      </c>
      <c r="E237" s="483">
        <v>12900000</v>
      </c>
      <c r="F237" s="483"/>
      <c r="G237" s="483"/>
      <c r="H237" s="483"/>
      <c r="I237" s="483"/>
    </row>
    <row r="238" spans="1:12" s="437" customFormat="1" ht="33.75" x14ac:dyDescent="0.2">
      <c r="A238" s="1493" t="s">
        <v>1409</v>
      </c>
      <c r="B238" s="1495" t="s">
        <v>1381</v>
      </c>
      <c r="C238" s="1495" t="s">
        <v>1382</v>
      </c>
      <c r="D238" s="1494" t="s">
        <v>1383</v>
      </c>
      <c r="E238" s="483">
        <v>111996515</v>
      </c>
      <c r="F238" s="483"/>
      <c r="G238" s="483"/>
      <c r="H238" s="483"/>
      <c r="I238" s="483"/>
    </row>
    <row r="239" spans="1:12" s="437" customFormat="1" ht="22.5" x14ac:dyDescent="0.2">
      <c r="A239" s="1527" t="s">
        <v>1410</v>
      </c>
      <c r="B239" s="1495" t="s">
        <v>1394</v>
      </c>
      <c r="C239" s="1495" t="s">
        <v>1311</v>
      </c>
      <c r="D239" s="1494" t="s">
        <v>1312</v>
      </c>
      <c r="E239" s="483">
        <v>99980823</v>
      </c>
      <c r="F239" s="483"/>
      <c r="G239" s="483"/>
      <c r="H239" s="483"/>
      <c r="I239" s="483"/>
    </row>
    <row r="240" spans="1:12" s="437" customFormat="1" x14ac:dyDescent="0.2">
      <c r="A240" s="1576" t="s">
        <v>1413</v>
      </c>
      <c r="B240" s="1576" t="s">
        <v>1411</v>
      </c>
      <c r="C240" s="1576" t="s">
        <v>1856</v>
      </c>
      <c r="D240" s="1573" t="s">
        <v>1414</v>
      </c>
      <c r="E240" s="1583">
        <v>220078956</v>
      </c>
      <c r="F240" s="483"/>
      <c r="G240" s="483"/>
      <c r="H240" s="483"/>
      <c r="I240" s="483"/>
    </row>
    <row r="241" spans="1:10" s="437" customFormat="1" x14ac:dyDescent="0.2">
      <c r="A241" s="1577"/>
      <c r="B241" s="1577"/>
      <c r="C241" s="1577"/>
      <c r="D241" s="1574"/>
      <c r="E241" s="1584"/>
      <c r="F241" s="483"/>
      <c r="G241" s="483"/>
      <c r="H241" s="483"/>
      <c r="I241" s="483"/>
      <c r="J241" s="1513"/>
    </row>
    <row r="242" spans="1:10" s="437" customFormat="1" x14ac:dyDescent="0.2">
      <c r="A242" s="1578"/>
      <c r="B242" s="1578"/>
      <c r="C242" s="1578"/>
      <c r="D242" s="1575"/>
      <c r="E242" s="1585"/>
      <c r="F242" s="483"/>
      <c r="G242" s="483"/>
      <c r="H242" s="483"/>
      <c r="I242" s="483"/>
    </row>
    <row r="243" spans="1:10" s="437" customFormat="1" ht="33.75" x14ac:dyDescent="0.2">
      <c r="A243" s="1493" t="s">
        <v>1428</v>
      </c>
      <c r="B243" s="1495" t="s">
        <v>1429</v>
      </c>
      <c r="C243" s="1495" t="s">
        <v>1430</v>
      </c>
      <c r="D243" s="1494" t="s">
        <v>1431</v>
      </c>
      <c r="E243" s="483">
        <v>13897546</v>
      </c>
      <c r="F243" s="483"/>
      <c r="G243" s="483"/>
      <c r="H243" s="483"/>
      <c r="I243" s="483"/>
    </row>
    <row r="244" spans="1:10" s="437" customFormat="1" ht="22.5" x14ac:dyDescent="0.2">
      <c r="A244" s="1493" t="s">
        <v>1435</v>
      </c>
      <c r="B244" s="1495" t="s">
        <v>1436</v>
      </c>
      <c r="C244" s="1495" t="s">
        <v>1437</v>
      </c>
      <c r="D244" s="1494" t="s">
        <v>1438</v>
      </c>
      <c r="E244" s="483">
        <v>11580419</v>
      </c>
      <c r="F244" s="483"/>
      <c r="G244" s="483"/>
      <c r="H244" s="483"/>
      <c r="I244" s="483"/>
    </row>
    <row r="245" spans="1:10" s="437" customFormat="1" x14ac:dyDescent="0.2">
      <c r="A245" s="1493" t="s">
        <v>1440</v>
      </c>
      <c r="B245" s="1495" t="s">
        <v>1441</v>
      </c>
      <c r="C245" s="1495" t="s">
        <v>1442</v>
      </c>
      <c r="D245" s="1494" t="s">
        <v>1443</v>
      </c>
      <c r="E245" s="483">
        <v>7800935</v>
      </c>
      <c r="F245" s="483"/>
      <c r="G245" s="483"/>
      <c r="H245" s="483"/>
      <c r="I245" s="483"/>
    </row>
    <row r="246" spans="1:10" s="437" customFormat="1" x14ac:dyDescent="0.2">
      <c r="A246" s="1493" t="s">
        <v>1446</v>
      </c>
      <c r="B246" s="1495" t="s">
        <v>1447</v>
      </c>
      <c r="C246" s="1495" t="s">
        <v>108</v>
      </c>
      <c r="D246" s="1494" t="s">
        <v>109</v>
      </c>
      <c r="E246" s="483">
        <v>12979661</v>
      </c>
      <c r="F246" s="483"/>
      <c r="G246" s="483"/>
      <c r="H246" s="483"/>
      <c r="I246" s="483"/>
    </row>
    <row r="247" spans="1:10" s="437" customFormat="1" x14ac:dyDescent="0.2">
      <c r="A247" s="1573" t="s">
        <v>1450</v>
      </c>
      <c r="B247" s="1576" t="s">
        <v>1451</v>
      </c>
      <c r="C247" s="1576" t="s">
        <v>1062</v>
      </c>
      <c r="D247" s="1573" t="s">
        <v>976</v>
      </c>
      <c r="E247" s="1586">
        <v>13036106</v>
      </c>
      <c r="F247" s="483"/>
      <c r="G247" s="483"/>
      <c r="H247" s="483"/>
      <c r="I247" s="483"/>
    </row>
    <row r="248" spans="1:10" s="437" customFormat="1" x14ac:dyDescent="0.2">
      <c r="A248" s="1575"/>
      <c r="B248" s="1578"/>
      <c r="C248" s="1578"/>
      <c r="D248" s="1575"/>
      <c r="E248" s="1587"/>
      <c r="F248" s="483"/>
      <c r="G248" s="483"/>
      <c r="H248" s="483"/>
      <c r="I248" s="483"/>
    </row>
    <row r="249" spans="1:10" s="437" customFormat="1" ht="22.5" x14ac:dyDescent="0.2">
      <c r="A249" s="1493" t="s">
        <v>1455</v>
      </c>
      <c r="B249" s="1495" t="s">
        <v>1456</v>
      </c>
      <c r="C249" s="1495" t="s">
        <v>726</v>
      </c>
      <c r="D249" s="1494" t="s">
        <v>40</v>
      </c>
      <c r="E249" s="483">
        <v>13699471</v>
      </c>
      <c r="F249" s="483"/>
      <c r="G249" s="483"/>
      <c r="H249" s="483"/>
      <c r="I249" s="483"/>
    </row>
    <row r="250" spans="1:10" s="437" customFormat="1" x14ac:dyDescent="0.2">
      <c r="A250" s="1573" t="s">
        <v>1465</v>
      </c>
      <c r="B250" s="1576" t="s">
        <v>1466</v>
      </c>
      <c r="C250" s="1576" t="s">
        <v>805</v>
      </c>
      <c r="D250" s="1573" t="s">
        <v>806</v>
      </c>
      <c r="E250" s="1579">
        <v>12948554</v>
      </c>
      <c r="F250" s="483"/>
      <c r="G250" s="483"/>
      <c r="H250" s="483"/>
      <c r="I250" s="483"/>
    </row>
    <row r="251" spans="1:10" s="437" customFormat="1" x14ac:dyDescent="0.2">
      <c r="A251" s="1575"/>
      <c r="B251" s="1578"/>
      <c r="C251" s="1578"/>
      <c r="D251" s="1575"/>
      <c r="E251" s="1580"/>
      <c r="F251" s="483"/>
      <c r="G251" s="483"/>
      <c r="H251" s="483"/>
      <c r="I251" s="483"/>
    </row>
    <row r="252" spans="1:10" s="437" customFormat="1" ht="22.5" x14ac:dyDescent="0.2">
      <c r="A252" s="1493" t="s">
        <v>1472</v>
      </c>
      <c r="B252" s="1495" t="s">
        <v>1473</v>
      </c>
      <c r="C252" s="1495" t="s">
        <v>440</v>
      </c>
      <c r="D252" s="1494" t="s">
        <v>441</v>
      </c>
      <c r="E252" s="483">
        <v>12858938</v>
      </c>
      <c r="F252" s="483"/>
      <c r="G252" s="483"/>
      <c r="H252" s="483"/>
      <c r="I252" s="483"/>
    </row>
    <row r="253" spans="1:10" s="437" customFormat="1" ht="22.5" x14ac:dyDescent="0.2">
      <c r="A253" s="1493" t="s">
        <v>1476</v>
      </c>
      <c r="B253" s="1495" t="s">
        <v>1477</v>
      </c>
      <c r="C253" s="1495" t="s">
        <v>372</v>
      </c>
      <c r="D253" s="1494" t="s">
        <v>373</v>
      </c>
      <c r="E253" s="483">
        <v>9938360</v>
      </c>
      <c r="F253" s="483"/>
      <c r="G253" s="483"/>
      <c r="H253" s="483"/>
      <c r="I253" s="483"/>
    </row>
    <row r="254" spans="1:10" s="437" customFormat="1" ht="22.5" x14ac:dyDescent="0.2">
      <c r="A254" s="1493" t="s">
        <v>1481</v>
      </c>
      <c r="B254" s="1495" t="s">
        <v>1482</v>
      </c>
      <c r="C254" s="1495" t="s">
        <v>935</v>
      </c>
      <c r="D254" s="1494">
        <v>76283935</v>
      </c>
      <c r="E254" s="483">
        <v>3461670</v>
      </c>
      <c r="F254" s="483"/>
      <c r="G254" s="483"/>
      <c r="H254" s="483"/>
      <c r="I254" s="483"/>
    </row>
    <row r="255" spans="1:10" s="437" customFormat="1" ht="22.5" x14ac:dyDescent="0.2">
      <c r="A255" s="1493" t="s">
        <v>1502</v>
      </c>
      <c r="B255" s="1495" t="s">
        <v>1584</v>
      </c>
      <c r="C255" s="1495" t="s">
        <v>1585</v>
      </c>
      <c r="D255" s="1494" t="s">
        <v>1586</v>
      </c>
      <c r="E255" s="483">
        <v>47500000</v>
      </c>
      <c r="F255" s="483"/>
      <c r="G255" s="483"/>
      <c r="H255" s="483"/>
      <c r="I255" s="483"/>
    </row>
    <row r="256" spans="1:10" s="437" customFormat="1" ht="22.5" x14ac:dyDescent="0.2">
      <c r="A256" s="1493" t="s">
        <v>1485</v>
      </c>
      <c r="B256" s="1495" t="s">
        <v>1486</v>
      </c>
      <c r="C256" s="1495" t="s">
        <v>917</v>
      </c>
      <c r="D256" s="1494" t="s">
        <v>918</v>
      </c>
      <c r="E256" s="483">
        <v>4994814</v>
      </c>
      <c r="F256" s="483"/>
      <c r="G256" s="483"/>
      <c r="H256" s="483"/>
      <c r="I256" s="483"/>
    </row>
    <row r="257" spans="1:9" s="437" customFormat="1" ht="22.5" x14ac:dyDescent="0.2">
      <c r="A257" s="1493" t="s">
        <v>1489</v>
      </c>
      <c r="B257" s="1495" t="s">
        <v>1493</v>
      </c>
      <c r="C257" s="1495" t="s">
        <v>1491</v>
      </c>
      <c r="D257" s="1494" t="s">
        <v>1492</v>
      </c>
      <c r="E257" s="483">
        <v>7890362</v>
      </c>
      <c r="F257" s="483"/>
      <c r="G257" s="483"/>
      <c r="H257" s="483"/>
      <c r="I257" s="483"/>
    </row>
    <row r="258" spans="1:9" s="437" customFormat="1" ht="15" customHeight="1" x14ac:dyDescent="0.2">
      <c r="A258" s="1493" t="s">
        <v>1495</v>
      </c>
      <c r="B258" s="1495" t="s">
        <v>1496</v>
      </c>
      <c r="C258" s="1495" t="s">
        <v>1497</v>
      </c>
      <c r="D258" s="1494" t="s">
        <v>76</v>
      </c>
      <c r="E258" s="483">
        <v>13818233</v>
      </c>
      <c r="F258" s="483"/>
      <c r="G258" s="483"/>
      <c r="H258" s="483"/>
      <c r="I258" s="483"/>
    </row>
    <row r="259" spans="1:9" s="437" customFormat="1" x14ac:dyDescent="0.2">
      <c r="A259" s="1573" t="s">
        <v>1515</v>
      </c>
      <c r="B259" s="1576" t="s">
        <v>1516</v>
      </c>
      <c r="C259" s="1576" t="s">
        <v>1517</v>
      </c>
      <c r="D259" s="1581" t="s">
        <v>1518</v>
      </c>
      <c r="E259" s="1579">
        <v>634958664</v>
      </c>
      <c r="F259" s="483"/>
      <c r="G259" s="483"/>
      <c r="H259" s="483"/>
      <c r="I259" s="483"/>
    </row>
    <row r="260" spans="1:9" s="437" customFormat="1" ht="22.5" customHeight="1" x14ac:dyDescent="0.2">
      <c r="A260" s="1575"/>
      <c r="B260" s="1578"/>
      <c r="C260" s="1578"/>
      <c r="D260" s="1582"/>
      <c r="E260" s="1580"/>
      <c r="F260" s="483"/>
      <c r="G260" s="483"/>
      <c r="H260" s="483"/>
      <c r="I260" s="483"/>
    </row>
    <row r="261" spans="1:9" s="437" customFormat="1" ht="22.5" x14ac:dyDescent="0.2">
      <c r="A261" s="1493" t="s">
        <v>1527</v>
      </c>
      <c r="B261" s="1495" t="s">
        <v>1570</v>
      </c>
      <c r="C261" s="1501" t="s">
        <v>1647</v>
      </c>
      <c r="D261" s="1494" t="s">
        <v>259</v>
      </c>
      <c r="E261" s="483">
        <v>115464288</v>
      </c>
      <c r="F261" s="483"/>
      <c r="G261" s="483"/>
      <c r="H261" s="483"/>
      <c r="I261" s="483"/>
    </row>
    <row r="262" spans="1:9" s="437" customFormat="1" x14ac:dyDescent="0.2">
      <c r="A262" s="1573" t="s">
        <v>1524</v>
      </c>
      <c r="B262" s="1576" t="s">
        <v>1577</v>
      </c>
      <c r="C262" s="1576" t="s">
        <v>1525</v>
      </c>
      <c r="D262" s="1573" t="s">
        <v>1578</v>
      </c>
      <c r="E262" s="1570">
        <v>241861529</v>
      </c>
      <c r="F262" s="483"/>
      <c r="G262" s="483"/>
      <c r="H262" s="483"/>
      <c r="I262" s="483"/>
    </row>
    <row r="263" spans="1:9" s="437" customFormat="1" x14ac:dyDescent="0.2">
      <c r="A263" s="1574"/>
      <c r="B263" s="1577"/>
      <c r="C263" s="1577"/>
      <c r="D263" s="1574"/>
      <c r="E263" s="1571"/>
      <c r="F263" s="483"/>
      <c r="G263" s="483"/>
      <c r="H263" s="483"/>
      <c r="I263" s="483"/>
    </row>
    <row r="264" spans="1:9" s="437" customFormat="1" x14ac:dyDescent="0.2">
      <c r="A264" s="1575"/>
      <c r="B264" s="1578"/>
      <c r="C264" s="1578"/>
      <c r="D264" s="1575"/>
      <c r="E264" s="1572"/>
      <c r="F264" s="483"/>
      <c r="G264" s="483"/>
      <c r="H264" s="483"/>
      <c r="I264" s="483"/>
    </row>
    <row r="265" spans="1:9" s="437" customFormat="1" x14ac:dyDescent="0.2">
      <c r="A265" s="1493" t="s">
        <v>1531</v>
      </c>
      <c r="B265" s="1495" t="s">
        <v>1526</v>
      </c>
      <c r="C265" s="1495" t="s">
        <v>819</v>
      </c>
      <c r="D265" s="1494" t="s">
        <v>608</v>
      </c>
      <c r="E265" s="483">
        <v>13816647</v>
      </c>
      <c r="F265" s="483"/>
      <c r="G265" s="483"/>
      <c r="H265" s="483"/>
      <c r="I265" s="483"/>
    </row>
    <row r="266" spans="1:9" s="437" customFormat="1" ht="22.5" x14ac:dyDescent="0.2">
      <c r="A266" s="1493" t="s">
        <v>1538</v>
      </c>
      <c r="B266" s="1495" t="s">
        <v>1528</v>
      </c>
      <c r="C266" s="1495" t="s">
        <v>1529</v>
      </c>
      <c r="D266" s="1494" t="s">
        <v>1026</v>
      </c>
      <c r="E266" s="483">
        <v>1990013</v>
      </c>
      <c r="F266" s="483"/>
      <c r="G266" s="483"/>
      <c r="H266" s="483"/>
      <c r="I266" s="483"/>
    </row>
    <row r="267" spans="1:9" s="437" customFormat="1" ht="22.5" x14ac:dyDescent="0.2">
      <c r="A267" s="1493" t="s">
        <v>1539</v>
      </c>
      <c r="B267" s="1495" t="s">
        <v>1549</v>
      </c>
      <c r="C267" s="1495" t="s">
        <v>1550</v>
      </c>
      <c r="D267" s="1494" t="s">
        <v>1551</v>
      </c>
      <c r="E267" s="483">
        <v>8935041</v>
      </c>
      <c r="F267" s="483"/>
      <c r="G267" s="483"/>
      <c r="H267" s="483"/>
      <c r="I267" s="483"/>
    </row>
    <row r="268" spans="1:9" s="437" customFormat="1" ht="22.5" hidden="1" x14ac:dyDescent="0.2">
      <c r="A268" s="1493" t="s">
        <v>1540</v>
      </c>
      <c r="B268" s="1495" t="s">
        <v>1555</v>
      </c>
      <c r="C268" s="1495" t="s">
        <v>1556</v>
      </c>
      <c r="D268" s="1494" t="s">
        <v>777</v>
      </c>
      <c r="E268" s="483">
        <v>9953280</v>
      </c>
      <c r="F268" s="483"/>
      <c r="G268" s="483"/>
      <c r="H268" s="483"/>
      <c r="I268" s="483"/>
    </row>
    <row r="269" spans="1:9" s="437" customFormat="1" ht="13.5" customHeight="1" x14ac:dyDescent="0.2">
      <c r="A269" s="1493" t="s">
        <v>1541</v>
      </c>
      <c r="B269" s="1495" t="s">
        <v>1562</v>
      </c>
      <c r="C269" s="1501" t="s">
        <v>2083</v>
      </c>
      <c r="D269" s="1494" t="s">
        <v>197</v>
      </c>
      <c r="E269" s="483">
        <v>12947286</v>
      </c>
      <c r="F269" s="483"/>
      <c r="G269" s="483"/>
      <c r="H269" s="483"/>
      <c r="I269" s="483"/>
    </row>
    <row r="270" spans="1:9" s="437" customFormat="1" x14ac:dyDescent="0.2">
      <c r="A270" s="1493" t="s">
        <v>1542</v>
      </c>
      <c r="B270" s="1495" t="s">
        <v>1560</v>
      </c>
      <c r="C270" s="1495" t="s">
        <v>940</v>
      </c>
      <c r="D270" s="1494" t="s">
        <v>82</v>
      </c>
      <c r="E270" s="483">
        <v>9966305</v>
      </c>
      <c r="F270" s="483"/>
      <c r="G270" s="483"/>
      <c r="H270" s="483"/>
      <c r="I270" s="483"/>
    </row>
    <row r="271" spans="1:9" s="437" customFormat="1" ht="22.5" x14ac:dyDescent="0.2">
      <c r="A271" s="1493" t="s">
        <v>1543</v>
      </c>
      <c r="B271" s="1495" t="s">
        <v>1568</v>
      </c>
      <c r="C271" s="1495" t="s">
        <v>861</v>
      </c>
      <c r="D271" s="1494" t="s">
        <v>1569</v>
      </c>
      <c r="E271" s="483">
        <v>9948956</v>
      </c>
      <c r="F271" s="483"/>
      <c r="G271" s="483"/>
      <c r="H271" s="483"/>
      <c r="I271" s="483"/>
    </row>
    <row r="272" spans="1:9" s="437" customFormat="1" x14ac:dyDescent="0.2">
      <c r="A272" s="1493" t="s">
        <v>1544</v>
      </c>
      <c r="B272" s="1495" t="s">
        <v>1545</v>
      </c>
      <c r="C272" s="1495" t="s">
        <v>940</v>
      </c>
      <c r="D272" s="1494" t="s">
        <v>82</v>
      </c>
      <c r="E272" s="483">
        <v>3431995</v>
      </c>
      <c r="F272" s="483"/>
      <c r="G272" s="483"/>
      <c r="H272" s="483"/>
      <c r="I272" s="483"/>
    </row>
    <row r="273" spans="1:9" s="437" customFormat="1" x14ac:dyDescent="0.2">
      <c r="A273" s="1528"/>
      <c r="B273" s="1529"/>
      <c r="C273" s="1529"/>
      <c r="D273" s="1529"/>
      <c r="E273" s="1540"/>
      <c r="F273" s="1529"/>
      <c r="G273" s="1529"/>
      <c r="H273" s="1529"/>
      <c r="I273" s="1529"/>
    </row>
    <row r="274" spans="1:9" s="452" customFormat="1" x14ac:dyDescent="0.2">
      <c r="A274" s="1531"/>
      <c r="B274" s="1530"/>
      <c r="C274" s="1530"/>
      <c r="D274" s="1530"/>
      <c r="E274" s="1541"/>
      <c r="F274" s="1530"/>
      <c r="G274" s="1530"/>
      <c r="H274" s="1530"/>
      <c r="I274" s="1530"/>
    </row>
    <row r="275" spans="1:9" s="452" customFormat="1" x14ac:dyDescent="0.2">
      <c r="A275" s="1531"/>
      <c r="B275" s="1532" t="s">
        <v>143</v>
      </c>
      <c r="C275" s="1530"/>
      <c r="D275" s="1530"/>
      <c r="E275" s="1541"/>
      <c r="F275" s="1530"/>
      <c r="G275" s="1530"/>
      <c r="H275" s="1530"/>
      <c r="I275" s="1530"/>
    </row>
    <row r="276" spans="1:9" s="452" customFormat="1" x14ac:dyDescent="0.2">
      <c r="A276" s="1531"/>
      <c r="B276" s="1530" t="s">
        <v>1995</v>
      </c>
      <c r="C276" s="1530"/>
      <c r="D276" s="1530"/>
      <c r="E276" s="1541"/>
      <c r="F276" s="1530"/>
      <c r="G276" s="1530"/>
      <c r="H276" s="1530"/>
      <c r="I276" s="1530"/>
    </row>
    <row r="277" spans="1:9" s="452" customFormat="1" x14ac:dyDescent="0.2">
      <c r="A277" s="1531"/>
      <c r="B277" s="1530"/>
      <c r="C277" s="1530"/>
      <c r="D277" s="1530"/>
      <c r="E277" s="1541"/>
      <c r="F277" s="1530"/>
      <c r="G277" s="1530"/>
      <c r="H277" s="1530"/>
      <c r="I277" s="1530"/>
    </row>
    <row r="278" spans="1:9" s="975" customFormat="1" x14ac:dyDescent="0.2">
      <c r="A278" s="1533"/>
      <c r="B278" s="1534"/>
      <c r="C278" s="1534"/>
      <c r="D278" s="1534"/>
      <c r="E278" s="1541"/>
      <c r="F278" s="1537"/>
      <c r="G278" s="1537"/>
      <c r="H278" s="1537"/>
      <c r="I278" s="1537"/>
    </row>
    <row r="279" spans="1:9" s="975" customFormat="1" x14ac:dyDescent="0.2">
      <c r="A279" s="1533"/>
      <c r="B279" s="1534"/>
      <c r="C279" s="1534"/>
      <c r="D279" s="1534"/>
      <c r="E279" s="1541"/>
      <c r="F279" s="1537"/>
      <c r="G279" s="1537"/>
      <c r="H279" s="1537"/>
      <c r="I279" s="1537"/>
    </row>
    <row r="280" spans="1:9" s="975" customFormat="1" x14ac:dyDescent="0.2">
      <c r="A280" s="1533"/>
      <c r="B280" s="1534"/>
      <c r="C280" s="1534"/>
      <c r="D280" s="1534"/>
      <c r="E280" s="1541"/>
      <c r="F280" s="1537"/>
      <c r="G280" s="1537"/>
      <c r="H280" s="1537"/>
      <c r="I280" s="1537"/>
    </row>
    <row r="281" spans="1:9" s="975" customFormat="1" x14ac:dyDescent="0.2">
      <c r="A281" s="1533"/>
      <c r="B281" s="1534"/>
      <c r="C281" s="1534"/>
      <c r="D281" s="1534"/>
      <c r="E281" s="1541"/>
      <c r="F281" s="1537"/>
      <c r="G281" s="1537"/>
      <c r="H281" s="1537"/>
      <c r="I281" s="1537"/>
    </row>
    <row r="282" spans="1:9" s="975" customFormat="1" x14ac:dyDescent="0.2">
      <c r="A282" s="1533"/>
      <c r="B282" s="1534"/>
      <c r="C282" s="1534"/>
      <c r="D282" s="1534"/>
      <c r="E282" s="1541"/>
      <c r="F282" s="1537"/>
      <c r="G282" s="1537"/>
      <c r="H282" s="1537"/>
      <c r="I282" s="1537"/>
    </row>
    <row r="283" spans="1:9" s="975" customFormat="1" x14ac:dyDescent="0.2">
      <c r="A283" s="1533"/>
      <c r="B283" s="1534"/>
      <c r="C283" s="1534"/>
      <c r="D283" s="1534"/>
      <c r="E283" s="1541"/>
      <c r="F283" s="1537"/>
      <c r="G283" s="1537"/>
      <c r="H283" s="1537"/>
      <c r="I283" s="1537"/>
    </row>
    <row r="284" spans="1:9" s="975" customFormat="1" x14ac:dyDescent="0.2">
      <c r="A284" s="1533"/>
      <c r="B284" s="1534"/>
      <c r="C284" s="1534"/>
      <c r="D284" s="1534"/>
      <c r="E284" s="1541"/>
      <c r="F284" s="1537"/>
      <c r="G284" s="1537"/>
      <c r="H284" s="1537"/>
      <c r="I284" s="1537"/>
    </row>
    <row r="285" spans="1:9" s="975" customFormat="1" x14ac:dyDescent="0.2">
      <c r="A285" s="1533"/>
      <c r="B285" s="1534"/>
      <c r="C285" s="1534"/>
      <c r="D285" s="1534"/>
      <c r="E285" s="1541"/>
      <c r="F285" s="1537"/>
      <c r="G285" s="1537"/>
      <c r="H285" s="1537"/>
      <c r="I285" s="1537"/>
    </row>
    <row r="286" spans="1:9" s="975" customFormat="1" x14ac:dyDescent="0.2">
      <c r="A286" s="1533"/>
      <c r="B286" s="1534"/>
      <c r="C286" s="1534"/>
      <c r="D286" s="1534"/>
      <c r="E286" s="1541"/>
      <c r="F286" s="1537"/>
      <c r="G286" s="1537"/>
      <c r="H286" s="1537"/>
      <c r="I286" s="1537"/>
    </row>
    <row r="287" spans="1:9" s="975" customFormat="1" x14ac:dyDescent="0.2">
      <c r="A287" s="1533"/>
      <c r="B287" s="1534"/>
      <c r="C287" s="1534"/>
      <c r="D287" s="1534"/>
      <c r="E287" s="1541"/>
      <c r="F287" s="1537"/>
      <c r="G287" s="1537"/>
      <c r="H287" s="1537"/>
      <c r="I287" s="1537"/>
    </row>
    <row r="288" spans="1:9" s="975" customFormat="1" x14ac:dyDescent="0.2">
      <c r="A288" s="1533"/>
      <c r="B288" s="1534"/>
      <c r="C288" s="1534"/>
      <c r="D288" s="1534"/>
      <c r="E288" s="1541"/>
      <c r="F288" s="1537"/>
      <c r="G288" s="1537"/>
      <c r="H288" s="1537"/>
      <c r="I288" s="1537"/>
    </row>
    <row r="289" spans="1:9" s="975" customFormat="1" x14ac:dyDescent="0.2">
      <c r="A289" s="1533"/>
      <c r="B289" s="1534"/>
      <c r="C289" s="1534"/>
      <c r="D289" s="1534"/>
      <c r="E289" s="1541"/>
      <c r="F289" s="1537"/>
      <c r="G289" s="1537"/>
      <c r="H289" s="1537"/>
      <c r="I289" s="1537"/>
    </row>
    <row r="290" spans="1:9" s="975" customFormat="1" x14ac:dyDescent="0.2">
      <c r="A290" s="1533"/>
      <c r="B290" s="1534"/>
      <c r="C290" s="1534"/>
      <c r="D290" s="1534"/>
      <c r="E290" s="1541"/>
      <c r="F290" s="1537"/>
      <c r="G290" s="1537"/>
      <c r="H290" s="1537"/>
      <c r="I290" s="1537"/>
    </row>
    <row r="291" spans="1:9" s="975" customFormat="1" x14ac:dyDescent="0.2">
      <c r="A291" s="1533"/>
      <c r="B291" s="1534"/>
      <c r="C291" s="1534"/>
      <c r="D291" s="1534"/>
      <c r="E291" s="1541"/>
      <c r="F291" s="1537"/>
      <c r="G291" s="1537"/>
      <c r="H291" s="1537"/>
      <c r="I291" s="1537"/>
    </row>
    <row r="292" spans="1:9" s="975" customFormat="1" x14ac:dyDescent="0.2">
      <c r="A292" s="1533"/>
      <c r="B292" s="1534"/>
      <c r="C292" s="1534"/>
      <c r="D292" s="1534"/>
      <c r="E292" s="1541"/>
      <c r="F292" s="1537"/>
      <c r="G292" s="1537"/>
      <c r="H292" s="1537"/>
      <c r="I292" s="1537"/>
    </row>
    <row r="293" spans="1:9" s="975" customFormat="1" x14ac:dyDescent="0.2">
      <c r="A293" s="1533"/>
      <c r="B293" s="1534"/>
      <c r="C293" s="1534"/>
      <c r="D293" s="1534"/>
      <c r="E293" s="1541"/>
      <c r="F293" s="1537"/>
      <c r="G293" s="1537"/>
      <c r="H293" s="1537"/>
      <c r="I293" s="1537"/>
    </row>
    <row r="294" spans="1:9" s="975" customFormat="1" x14ac:dyDescent="0.2">
      <c r="A294" s="1533"/>
      <c r="B294" s="1534"/>
      <c r="C294" s="1534"/>
      <c r="D294" s="1534"/>
      <c r="E294" s="1541"/>
      <c r="F294" s="1537"/>
      <c r="G294" s="1537"/>
      <c r="H294" s="1537"/>
      <c r="I294" s="1537"/>
    </row>
    <row r="295" spans="1:9" s="975" customFormat="1" x14ac:dyDescent="0.2">
      <c r="A295" s="1533"/>
      <c r="B295" s="1534"/>
      <c r="C295" s="1534"/>
      <c r="D295" s="1534"/>
      <c r="E295" s="1541"/>
      <c r="F295" s="1537"/>
      <c r="G295" s="1537"/>
      <c r="H295" s="1537"/>
      <c r="I295" s="1537"/>
    </row>
    <row r="296" spans="1:9" s="975" customFormat="1" x14ac:dyDescent="0.2">
      <c r="A296" s="1533"/>
      <c r="B296" s="1534"/>
      <c r="C296" s="1534"/>
      <c r="D296" s="1534"/>
      <c r="E296" s="1541"/>
      <c r="F296" s="1537"/>
      <c r="G296" s="1537"/>
      <c r="H296" s="1537"/>
      <c r="I296" s="1537"/>
    </row>
    <row r="297" spans="1:9" s="975" customFormat="1" x14ac:dyDescent="0.2">
      <c r="A297" s="1533"/>
      <c r="B297" s="1534"/>
      <c r="C297" s="1534"/>
      <c r="D297" s="1534"/>
      <c r="E297" s="1541"/>
      <c r="F297" s="1537"/>
      <c r="G297" s="1537"/>
      <c r="H297" s="1537"/>
      <c r="I297" s="1537"/>
    </row>
    <row r="298" spans="1:9" s="975" customFormat="1" x14ac:dyDescent="0.2">
      <c r="A298" s="1533"/>
      <c r="B298" s="1534"/>
      <c r="C298" s="1534"/>
      <c r="D298" s="1534"/>
      <c r="E298" s="1541"/>
      <c r="F298" s="1537"/>
      <c r="G298" s="1537"/>
      <c r="H298" s="1537"/>
      <c r="I298" s="1537"/>
    </row>
    <row r="299" spans="1:9" s="975" customFormat="1" x14ac:dyDescent="0.2">
      <c r="A299" s="1533"/>
      <c r="B299" s="1534"/>
      <c r="C299" s="1534"/>
      <c r="D299" s="1534"/>
      <c r="E299" s="1541"/>
      <c r="F299" s="1537"/>
      <c r="G299" s="1537"/>
      <c r="H299" s="1537"/>
      <c r="I299" s="1537"/>
    </row>
    <row r="300" spans="1:9" s="975" customFormat="1" x14ac:dyDescent="0.2">
      <c r="A300" s="1533"/>
      <c r="B300" s="1534"/>
      <c r="C300" s="1534"/>
      <c r="D300" s="1534"/>
      <c r="E300" s="1541"/>
      <c r="F300" s="1537"/>
      <c r="G300" s="1537"/>
      <c r="H300" s="1537"/>
      <c r="I300" s="1537"/>
    </row>
    <row r="301" spans="1:9" s="975" customFormat="1" x14ac:dyDescent="0.2">
      <c r="A301" s="1533"/>
      <c r="B301" s="1534"/>
      <c r="C301" s="1534"/>
      <c r="D301" s="1534"/>
      <c r="E301" s="1541"/>
      <c r="F301" s="1537"/>
      <c r="G301" s="1537"/>
      <c r="H301" s="1537"/>
      <c r="I301" s="1537"/>
    </row>
    <row r="302" spans="1:9" s="975" customFormat="1" x14ac:dyDescent="0.2">
      <c r="A302" s="1533"/>
      <c r="B302" s="1534"/>
      <c r="C302" s="1534"/>
      <c r="D302" s="1534"/>
      <c r="E302" s="1541"/>
      <c r="F302" s="1537"/>
      <c r="G302" s="1537"/>
      <c r="H302" s="1537"/>
      <c r="I302" s="1537"/>
    </row>
    <row r="303" spans="1:9" s="975" customFormat="1" x14ac:dyDescent="0.2">
      <c r="A303" s="1533"/>
      <c r="B303" s="1534"/>
      <c r="C303" s="1534"/>
      <c r="D303" s="1534"/>
      <c r="E303" s="1541"/>
      <c r="F303" s="1537"/>
      <c r="G303" s="1537"/>
      <c r="H303" s="1537"/>
      <c r="I303" s="1537"/>
    </row>
    <row r="304" spans="1:9" s="975" customFormat="1" x14ac:dyDescent="0.2">
      <c r="A304" s="1533"/>
      <c r="B304" s="1534"/>
      <c r="C304" s="1534"/>
      <c r="D304" s="1534"/>
      <c r="E304" s="1541"/>
      <c r="F304" s="1537"/>
      <c r="G304" s="1537"/>
      <c r="H304" s="1537"/>
      <c r="I304" s="1537"/>
    </row>
    <row r="305" spans="1:9" s="975" customFormat="1" x14ac:dyDescent="0.2">
      <c r="A305" s="1533"/>
      <c r="B305" s="1534"/>
      <c r="C305" s="1534"/>
      <c r="D305" s="1534"/>
      <c r="E305" s="1541"/>
      <c r="F305" s="1537"/>
      <c r="G305" s="1537"/>
      <c r="H305" s="1537"/>
      <c r="I305" s="1537"/>
    </row>
    <row r="306" spans="1:9" s="975" customFormat="1" x14ac:dyDescent="0.2">
      <c r="A306" s="1533"/>
      <c r="B306" s="1534"/>
      <c r="C306" s="1534"/>
      <c r="D306" s="1534"/>
      <c r="E306" s="1541"/>
      <c r="F306" s="1537"/>
      <c r="G306" s="1537"/>
      <c r="H306" s="1537"/>
      <c r="I306" s="1537"/>
    </row>
    <row r="307" spans="1:9" s="975" customFormat="1" x14ac:dyDescent="0.2">
      <c r="A307" s="1533"/>
      <c r="B307" s="1534"/>
      <c r="C307" s="1534"/>
      <c r="D307" s="1534"/>
      <c r="E307" s="1541"/>
      <c r="F307" s="1537"/>
      <c r="G307" s="1537"/>
      <c r="H307" s="1537"/>
      <c r="I307" s="1537"/>
    </row>
    <row r="308" spans="1:9" s="975" customFormat="1" x14ac:dyDescent="0.2">
      <c r="A308" s="1533"/>
      <c r="B308" s="1534"/>
      <c r="C308" s="1534"/>
      <c r="D308" s="1534"/>
      <c r="E308" s="1541"/>
      <c r="F308" s="1537"/>
      <c r="G308" s="1537"/>
      <c r="H308" s="1537"/>
      <c r="I308" s="1537"/>
    </row>
    <row r="309" spans="1:9" s="975" customFormat="1" x14ac:dyDescent="0.2">
      <c r="A309" s="1533"/>
      <c r="B309" s="1534"/>
      <c r="C309" s="1534"/>
      <c r="D309" s="1534"/>
      <c r="E309" s="1541"/>
      <c r="F309" s="1537"/>
      <c r="G309" s="1537"/>
      <c r="H309" s="1537"/>
      <c r="I309" s="1537"/>
    </row>
    <row r="310" spans="1:9" s="975" customFormat="1" x14ac:dyDescent="0.2">
      <c r="A310" s="1533"/>
      <c r="B310" s="1534"/>
      <c r="C310" s="1534"/>
      <c r="D310" s="1534"/>
      <c r="E310" s="1541"/>
      <c r="F310" s="1537"/>
      <c r="G310" s="1537"/>
      <c r="H310" s="1537"/>
      <c r="I310" s="1537"/>
    </row>
    <row r="311" spans="1:9" s="975" customFormat="1" x14ac:dyDescent="0.2">
      <c r="A311" s="1533"/>
      <c r="B311" s="1534"/>
      <c r="C311" s="1534"/>
      <c r="D311" s="1534"/>
      <c r="E311" s="1541"/>
      <c r="F311" s="1537"/>
      <c r="G311" s="1537"/>
      <c r="H311" s="1537"/>
      <c r="I311" s="1537"/>
    </row>
    <row r="312" spans="1:9" s="975" customFormat="1" x14ac:dyDescent="0.2">
      <c r="A312" s="1533"/>
      <c r="B312" s="1534"/>
      <c r="C312" s="1534"/>
      <c r="D312" s="1534"/>
      <c r="E312" s="1541"/>
      <c r="F312" s="1537"/>
      <c r="G312" s="1537"/>
      <c r="H312" s="1537"/>
      <c r="I312" s="1537"/>
    </row>
    <row r="313" spans="1:9" s="975" customFormat="1" x14ac:dyDescent="0.2">
      <c r="A313" s="1533"/>
      <c r="B313" s="1534"/>
      <c r="C313" s="1534"/>
      <c r="D313" s="1534"/>
      <c r="E313" s="1541"/>
      <c r="F313" s="1537"/>
      <c r="G313" s="1537"/>
      <c r="H313" s="1537"/>
      <c r="I313" s="1537"/>
    </row>
    <row r="314" spans="1:9" s="975" customFormat="1" x14ac:dyDescent="0.2">
      <c r="A314" s="1533"/>
      <c r="B314" s="1534"/>
      <c r="C314" s="1534"/>
      <c r="D314" s="1534"/>
      <c r="E314" s="1541"/>
      <c r="F314" s="1537"/>
      <c r="G314" s="1537"/>
      <c r="H314" s="1537"/>
      <c r="I314" s="1537"/>
    </row>
    <row r="315" spans="1:9" s="975" customFormat="1" x14ac:dyDescent="0.2">
      <c r="A315" s="1533"/>
      <c r="B315" s="1534"/>
      <c r="C315" s="1534"/>
      <c r="D315" s="1534"/>
      <c r="E315" s="1541"/>
      <c r="F315" s="1537"/>
      <c r="G315" s="1537"/>
      <c r="H315" s="1537"/>
      <c r="I315" s="1537"/>
    </row>
    <row r="316" spans="1:9" s="975" customFormat="1" x14ac:dyDescent="0.2">
      <c r="A316" s="1533"/>
      <c r="B316" s="1534"/>
      <c r="C316" s="1534"/>
      <c r="D316" s="1534"/>
      <c r="E316" s="1541"/>
      <c r="F316" s="1537"/>
      <c r="G316" s="1537"/>
      <c r="H316" s="1537"/>
      <c r="I316" s="1537"/>
    </row>
    <row r="317" spans="1:9" s="975" customFormat="1" x14ac:dyDescent="0.2">
      <c r="A317" s="1533"/>
      <c r="B317" s="1534"/>
      <c r="C317" s="1534"/>
      <c r="D317" s="1534"/>
      <c r="E317" s="1541"/>
      <c r="F317" s="1537"/>
      <c r="G317" s="1537"/>
      <c r="H317" s="1537"/>
      <c r="I317" s="1537"/>
    </row>
    <row r="318" spans="1:9" s="975" customFormat="1" x14ac:dyDescent="0.2">
      <c r="A318" s="1533"/>
      <c r="B318" s="1534"/>
      <c r="C318" s="1534"/>
      <c r="D318" s="1534"/>
      <c r="E318" s="1541"/>
      <c r="F318" s="1537"/>
      <c r="G318" s="1537"/>
      <c r="H318" s="1537"/>
      <c r="I318" s="1537"/>
    </row>
    <row r="319" spans="1:9" s="975" customFormat="1" x14ac:dyDescent="0.2">
      <c r="A319" s="1533"/>
      <c r="B319" s="1534"/>
      <c r="C319" s="1534"/>
      <c r="D319" s="1534"/>
      <c r="E319" s="1541"/>
      <c r="F319" s="1537"/>
      <c r="G319" s="1537"/>
      <c r="H319" s="1537"/>
      <c r="I319" s="1537"/>
    </row>
    <row r="320" spans="1:9" s="975" customFormat="1" x14ac:dyDescent="0.2">
      <c r="A320" s="1533"/>
      <c r="B320" s="1534"/>
      <c r="C320" s="1534"/>
      <c r="D320" s="1534"/>
      <c r="E320" s="1541"/>
      <c r="F320" s="1537"/>
      <c r="G320" s="1537"/>
      <c r="H320" s="1537"/>
      <c r="I320" s="1537"/>
    </row>
    <row r="321" spans="1:9" s="975" customFormat="1" x14ac:dyDescent="0.2">
      <c r="A321" s="1533"/>
      <c r="B321" s="1534"/>
      <c r="C321" s="1534"/>
      <c r="D321" s="1534"/>
      <c r="E321" s="1541"/>
      <c r="F321" s="1537"/>
      <c r="G321" s="1537"/>
      <c r="H321" s="1537"/>
      <c r="I321" s="1537"/>
    </row>
    <row r="322" spans="1:9" s="975" customFormat="1" x14ac:dyDescent="0.2">
      <c r="A322" s="1533"/>
      <c r="B322" s="1534"/>
      <c r="C322" s="1534"/>
      <c r="D322" s="1534"/>
      <c r="E322" s="1541"/>
      <c r="F322" s="1537"/>
      <c r="G322" s="1537"/>
      <c r="H322" s="1537"/>
      <c r="I322" s="1537"/>
    </row>
    <row r="323" spans="1:9" s="975" customFormat="1" x14ac:dyDescent="0.2">
      <c r="A323" s="1533"/>
      <c r="B323" s="1534"/>
      <c r="C323" s="1534"/>
      <c r="D323" s="1534"/>
      <c r="E323" s="1541"/>
      <c r="F323" s="1537"/>
      <c r="G323" s="1537"/>
      <c r="H323" s="1537"/>
      <c r="I323" s="1537"/>
    </row>
    <row r="324" spans="1:9" s="975" customFormat="1" x14ac:dyDescent="0.2">
      <c r="A324" s="1533"/>
      <c r="B324" s="1534"/>
      <c r="C324" s="1534"/>
      <c r="D324" s="1534"/>
      <c r="E324" s="1541"/>
      <c r="F324" s="1537"/>
      <c r="G324" s="1537"/>
      <c r="H324" s="1537"/>
      <c r="I324" s="1537"/>
    </row>
    <row r="325" spans="1:9" s="975" customFormat="1" x14ac:dyDescent="0.2">
      <c r="A325" s="1533"/>
      <c r="B325" s="1534"/>
      <c r="C325" s="1534"/>
      <c r="D325" s="1534"/>
      <c r="E325" s="1541"/>
      <c r="F325" s="1537"/>
      <c r="G325" s="1537"/>
      <c r="H325" s="1537"/>
      <c r="I325" s="1537"/>
    </row>
    <row r="326" spans="1:9" s="975" customFormat="1" x14ac:dyDescent="0.2">
      <c r="A326" s="1533"/>
      <c r="B326" s="1534"/>
      <c r="C326" s="1534"/>
      <c r="D326" s="1534"/>
      <c r="E326" s="1541"/>
      <c r="F326" s="1537"/>
      <c r="G326" s="1537"/>
      <c r="H326" s="1537"/>
      <c r="I326" s="1537"/>
    </row>
    <row r="327" spans="1:9" s="975" customFormat="1" x14ac:dyDescent="0.2">
      <c r="A327" s="1533"/>
      <c r="B327" s="1534"/>
      <c r="C327" s="1534"/>
      <c r="D327" s="1534"/>
      <c r="E327" s="1541"/>
      <c r="F327" s="1537"/>
      <c r="G327" s="1537"/>
      <c r="H327" s="1537"/>
      <c r="I327" s="1537"/>
    </row>
    <row r="328" spans="1:9" s="975" customFormat="1" x14ac:dyDescent="0.2">
      <c r="A328" s="1533"/>
      <c r="B328" s="1534"/>
      <c r="C328" s="1534"/>
      <c r="D328" s="1534"/>
      <c r="E328" s="1541"/>
      <c r="F328" s="1537"/>
      <c r="G328" s="1537"/>
      <c r="H328" s="1537"/>
      <c r="I328" s="1537"/>
    </row>
    <row r="329" spans="1:9" s="975" customFormat="1" x14ac:dyDescent="0.2">
      <c r="A329" s="1533"/>
      <c r="B329" s="1534"/>
      <c r="C329" s="1534"/>
      <c r="D329" s="1534"/>
      <c r="E329" s="1541"/>
      <c r="F329" s="1537"/>
      <c r="G329" s="1537"/>
      <c r="H329" s="1537"/>
      <c r="I329" s="1537"/>
    </row>
    <row r="330" spans="1:9" s="975" customFormat="1" x14ac:dyDescent="0.2">
      <c r="A330" s="1533"/>
      <c r="B330" s="1534"/>
      <c r="C330" s="1534"/>
      <c r="D330" s="1534"/>
      <c r="E330" s="1541"/>
      <c r="F330" s="1537"/>
      <c r="G330" s="1537"/>
      <c r="H330" s="1537"/>
      <c r="I330" s="1537"/>
    </row>
    <row r="331" spans="1:9" s="975" customFormat="1" x14ac:dyDescent="0.2">
      <c r="A331" s="1533"/>
      <c r="B331" s="1534"/>
      <c r="C331" s="1534"/>
      <c r="D331" s="1534"/>
      <c r="E331" s="1541"/>
      <c r="F331" s="1537"/>
      <c r="G331" s="1537"/>
      <c r="H331" s="1537"/>
      <c r="I331" s="1537"/>
    </row>
    <row r="332" spans="1:9" s="975" customFormat="1" x14ac:dyDescent="0.2">
      <c r="A332" s="1533"/>
      <c r="B332" s="1534"/>
      <c r="C332" s="1534"/>
      <c r="D332" s="1534"/>
      <c r="E332" s="1541"/>
      <c r="F332" s="1537"/>
      <c r="G332" s="1537"/>
      <c r="H332" s="1537"/>
      <c r="I332" s="1537"/>
    </row>
    <row r="333" spans="1:9" s="975" customFormat="1" x14ac:dyDescent="0.2">
      <c r="A333" s="1533"/>
      <c r="B333" s="1534"/>
      <c r="C333" s="1534"/>
      <c r="D333" s="1534"/>
      <c r="E333" s="1541"/>
      <c r="F333" s="1537"/>
      <c r="G333" s="1537"/>
      <c r="H333" s="1537"/>
      <c r="I333" s="1537"/>
    </row>
    <row r="334" spans="1:9" s="975" customFormat="1" x14ac:dyDescent="0.2">
      <c r="A334" s="1533"/>
      <c r="B334" s="1534"/>
      <c r="C334" s="1534"/>
      <c r="D334" s="1534"/>
      <c r="E334" s="1541"/>
      <c r="F334" s="1537"/>
      <c r="G334" s="1537"/>
      <c r="H334" s="1537"/>
      <c r="I334" s="1537"/>
    </row>
    <row r="335" spans="1:9" s="975" customFormat="1" x14ac:dyDescent="0.2">
      <c r="A335" s="1535"/>
      <c r="B335" s="1536"/>
      <c r="C335" s="1536"/>
      <c r="D335" s="1536"/>
      <c r="E335" s="1542"/>
      <c r="F335" s="1537"/>
      <c r="G335" s="1537"/>
      <c r="H335" s="1537"/>
      <c r="I335" s="1537"/>
    </row>
    <row r="336" spans="1:9" s="975" customFormat="1" x14ac:dyDescent="0.2">
      <c r="E336" s="452"/>
      <c r="F336" s="1537"/>
      <c r="G336" s="1537"/>
      <c r="H336" s="1537"/>
      <c r="I336" s="1537"/>
    </row>
    <row r="337" spans="5:9" s="975" customFormat="1" x14ac:dyDescent="0.2">
      <c r="E337" s="452"/>
      <c r="F337" s="1537"/>
      <c r="G337" s="1537"/>
      <c r="H337" s="1537"/>
      <c r="I337" s="1537"/>
    </row>
    <row r="338" spans="5:9" s="975" customFormat="1" x14ac:dyDescent="0.2">
      <c r="E338" s="452"/>
      <c r="F338" s="1537"/>
      <c r="G338" s="1537"/>
      <c r="H338" s="1537"/>
      <c r="I338" s="1537"/>
    </row>
    <row r="339" spans="5:9" s="975" customFormat="1" x14ac:dyDescent="0.2">
      <c r="E339" s="452"/>
      <c r="F339" s="1537"/>
      <c r="G339" s="1537"/>
      <c r="H339" s="1537"/>
      <c r="I339" s="1537"/>
    </row>
    <row r="340" spans="5:9" s="975" customFormat="1" x14ac:dyDescent="0.2">
      <c r="E340" s="452"/>
      <c r="F340" s="1537"/>
      <c r="G340" s="1537"/>
      <c r="H340" s="1537"/>
      <c r="I340" s="1537"/>
    </row>
    <row r="341" spans="5:9" s="975" customFormat="1" x14ac:dyDescent="0.2">
      <c r="E341" s="452"/>
      <c r="F341" s="1537"/>
      <c r="G341" s="1537"/>
      <c r="H341" s="1537"/>
      <c r="I341" s="1537"/>
    </row>
    <row r="342" spans="5:9" s="975" customFormat="1" x14ac:dyDescent="0.2">
      <c r="E342" s="452"/>
      <c r="F342" s="1537"/>
      <c r="G342" s="1537"/>
      <c r="H342" s="1537"/>
      <c r="I342" s="1537"/>
    </row>
    <row r="343" spans="5:9" s="975" customFormat="1" x14ac:dyDescent="0.2">
      <c r="E343" s="452"/>
      <c r="F343" s="1537"/>
      <c r="G343" s="1537"/>
      <c r="H343" s="1537"/>
      <c r="I343" s="1537"/>
    </row>
    <row r="344" spans="5:9" s="975" customFormat="1" x14ac:dyDescent="0.2">
      <c r="E344" s="452"/>
      <c r="F344" s="1537"/>
      <c r="G344" s="1537"/>
      <c r="H344" s="1537"/>
      <c r="I344" s="1537"/>
    </row>
    <row r="345" spans="5:9" s="975" customFormat="1" x14ac:dyDescent="0.2">
      <c r="E345" s="452"/>
      <c r="F345" s="1537"/>
      <c r="G345" s="1537"/>
      <c r="H345" s="1537"/>
      <c r="I345" s="1537"/>
    </row>
    <row r="346" spans="5:9" s="975" customFormat="1" x14ac:dyDescent="0.2">
      <c r="E346" s="452"/>
      <c r="F346" s="1537"/>
      <c r="G346" s="1537"/>
      <c r="H346" s="1537"/>
      <c r="I346" s="1537"/>
    </row>
    <row r="347" spans="5:9" s="975" customFormat="1" x14ac:dyDescent="0.2">
      <c r="E347" s="452"/>
      <c r="F347" s="1537"/>
      <c r="G347" s="1537"/>
      <c r="H347" s="1537"/>
      <c r="I347" s="1537"/>
    </row>
    <row r="348" spans="5:9" s="975" customFormat="1" x14ac:dyDescent="0.2">
      <c r="E348" s="452"/>
      <c r="F348" s="1537"/>
      <c r="G348" s="1537"/>
      <c r="H348" s="1537"/>
      <c r="I348" s="1537"/>
    </row>
    <row r="349" spans="5:9" s="975" customFormat="1" x14ac:dyDescent="0.2">
      <c r="E349" s="452"/>
      <c r="F349" s="1537"/>
      <c r="G349" s="1537"/>
      <c r="H349" s="1537"/>
      <c r="I349" s="1537"/>
    </row>
    <row r="350" spans="5:9" s="975" customFormat="1" x14ac:dyDescent="0.2">
      <c r="E350" s="452"/>
      <c r="F350" s="1537"/>
      <c r="G350" s="1537"/>
      <c r="H350" s="1537"/>
      <c r="I350" s="1537"/>
    </row>
    <row r="351" spans="5:9" s="975" customFormat="1" x14ac:dyDescent="0.2">
      <c r="E351" s="452"/>
      <c r="F351" s="1537"/>
      <c r="G351" s="1537"/>
      <c r="H351" s="1537"/>
      <c r="I351" s="1537"/>
    </row>
    <row r="352" spans="5:9" s="975" customFormat="1" x14ac:dyDescent="0.2">
      <c r="E352" s="452"/>
      <c r="F352" s="1537"/>
      <c r="G352" s="1537"/>
      <c r="H352" s="1537"/>
      <c r="I352" s="1537"/>
    </row>
    <row r="353" spans="5:9" s="975" customFormat="1" x14ac:dyDescent="0.2">
      <c r="E353" s="452"/>
      <c r="F353" s="1537"/>
      <c r="G353" s="1537"/>
      <c r="H353" s="1537"/>
      <c r="I353" s="1537"/>
    </row>
    <row r="354" spans="5:9" s="975" customFormat="1" x14ac:dyDescent="0.2">
      <c r="E354" s="452"/>
      <c r="F354" s="1537"/>
      <c r="G354" s="1537"/>
      <c r="H354" s="1537"/>
      <c r="I354" s="1537"/>
    </row>
    <row r="355" spans="5:9" s="975" customFormat="1" x14ac:dyDescent="0.2">
      <c r="E355" s="452"/>
      <c r="F355" s="1537"/>
      <c r="G355" s="1537"/>
      <c r="H355" s="1537"/>
      <c r="I355" s="1537"/>
    </row>
    <row r="356" spans="5:9" s="975" customFormat="1" x14ac:dyDescent="0.2">
      <c r="E356" s="452"/>
      <c r="F356" s="1537"/>
      <c r="G356" s="1537"/>
      <c r="H356" s="1537"/>
      <c r="I356" s="1537"/>
    </row>
    <row r="357" spans="5:9" s="975" customFormat="1" x14ac:dyDescent="0.2">
      <c r="E357" s="452"/>
      <c r="F357" s="1537"/>
      <c r="G357" s="1537"/>
      <c r="H357" s="1537"/>
      <c r="I357" s="1537"/>
    </row>
    <row r="358" spans="5:9" s="975" customFormat="1" x14ac:dyDescent="0.2">
      <c r="E358" s="452"/>
      <c r="F358" s="1537"/>
      <c r="G358" s="1537"/>
      <c r="H358" s="1537"/>
      <c r="I358" s="1537"/>
    </row>
    <row r="359" spans="5:9" s="975" customFormat="1" x14ac:dyDescent="0.2">
      <c r="E359" s="452"/>
      <c r="F359" s="1537"/>
      <c r="G359" s="1537"/>
      <c r="H359" s="1537"/>
      <c r="I359" s="1537"/>
    </row>
    <row r="360" spans="5:9" s="975" customFormat="1" x14ac:dyDescent="0.2">
      <c r="E360" s="452"/>
      <c r="F360" s="1537"/>
      <c r="G360" s="1537"/>
      <c r="H360" s="1537"/>
      <c r="I360" s="1537"/>
    </row>
    <row r="361" spans="5:9" s="975" customFormat="1" x14ac:dyDescent="0.2">
      <c r="E361" s="452"/>
      <c r="F361" s="1537"/>
      <c r="G361" s="1537"/>
      <c r="H361" s="1537"/>
      <c r="I361" s="1537"/>
    </row>
    <row r="362" spans="5:9" s="975" customFormat="1" x14ac:dyDescent="0.2">
      <c r="E362" s="452"/>
      <c r="F362" s="1537"/>
      <c r="G362" s="1537"/>
      <c r="H362" s="1537"/>
      <c r="I362" s="1537"/>
    </row>
    <row r="363" spans="5:9" s="975" customFormat="1" x14ac:dyDescent="0.2">
      <c r="E363" s="452"/>
      <c r="F363" s="1537"/>
      <c r="G363" s="1537"/>
      <c r="H363" s="1537"/>
      <c r="I363" s="1537"/>
    </row>
    <row r="364" spans="5:9" s="975" customFormat="1" x14ac:dyDescent="0.2">
      <c r="E364" s="452"/>
      <c r="F364" s="1537"/>
      <c r="G364" s="1537"/>
      <c r="H364" s="1537"/>
      <c r="I364" s="1537"/>
    </row>
    <row r="365" spans="5:9" s="975" customFormat="1" x14ac:dyDescent="0.2">
      <c r="E365" s="452"/>
      <c r="F365" s="1537"/>
      <c r="G365" s="1537"/>
      <c r="H365" s="1537"/>
      <c r="I365" s="1537"/>
    </row>
    <row r="366" spans="5:9" s="975" customFormat="1" x14ac:dyDescent="0.2">
      <c r="E366" s="452"/>
      <c r="F366" s="1537"/>
      <c r="G366" s="1537"/>
      <c r="H366" s="1537"/>
      <c r="I366" s="1537"/>
    </row>
    <row r="367" spans="5:9" s="975" customFormat="1" x14ac:dyDescent="0.2">
      <c r="E367" s="452"/>
      <c r="F367" s="1537"/>
      <c r="G367" s="1537"/>
      <c r="H367" s="1537"/>
      <c r="I367" s="1537"/>
    </row>
    <row r="368" spans="5:9" s="975" customFormat="1" x14ac:dyDescent="0.2">
      <c r="E368" s="452"/>
      <c r="F368" s="1537"/>
      <c r="G368" s="1537"/>
      <c r="H368" s="1537"/>
      <c r="I368" s="1537"/>
    </row>
    <row r="369" spans="1:9" s="975" customFormat="1" x14ac:dyDescent="0.2">
      <c r="E369" s="452"/>
      <c r="F369" s="1537"/>
      <c r="G369" s="1537"/>
      <c r="H369" s="1537"/>
      <c r="I369" s="1537"/>
    </row>
    <row r="370" spans="1:9" s="975" customFormat="1" x14ac:dyDescent="0.2">
      <c r="E370" s="452"/>
      <c r="F370" s="1537"/>
      <c r="G370" s="1537"/>
      <c r="H370" s="1537"/>
      <c r="I370" s="1537"/>
    </row>
    <row r="371" spans="1:9" s="975" customFormat="1" x14ac:dyDescent="0.2">
      <c r="E371" s="452"/>
      <c r="F371" s="1537"/>
      <c r="G371" s="1537"/>
      <c r="H371" s="1537"/>
      <c r="I371" s="1537"/>
    </row>
    <row r="372" spans="1:9" s="975" customFormat="1" x14ac:dyDescent="0.2">
      <c r="E372" s="452"/>
      <c r="F372" s="1537"/>
      <c r="G372" s="1537"/>
      <c r="H372" s="1537"/>
      <c r="I372" s="1537"/>
    </row>
    <row r="373" spans="1:9" s="975" customFormat="1" x14ac:dyDescent="0.2">
      <c r="E373" s="452"/>
      <c r="F373" s="1537"/>
      <c r="G373" s="1537"/>
      <c r="H373" s="1537"/>
      <c r="I373" s="1537"/>
    </row>
    <row r="374" spans="1:9" s="975" customFormat="1" x14ac:dyDescent="0.2">
      <c r="E374" s="452"/>
      <c r="F374" s="1537"/>
      <c r="G374" s="1537"/>
      <c r="H374" s="1537"/>
      <c r="I374" s="1537"/>
    </row>
    <row r="375" spans="1:9" s="975" customFormat="1" x14ac:dyDescent="0.2">
      <c r="E375" s="452"/>
      <c r="F375" s="1537"/>
      <c r="G375" s="1537"/>
      <c r="H375" s="1537"/>
      <c r="I375" s="1537"/>
    </row>
    <row r="376" spans="1:9" s="975" customFormat="1" x14ac:dyDescent="0.2">
      <c r="E376" s="452"/>
      <c r="F376" s="1537"/>
      <c r="G376" s="1537"/>
      <c r="H376" s="1537"/>
      <c r="I376" s="1537"/>
    </row>
    <row r="377" spans="1:9" s="975" customFormat="1" x14ac:dyDescent="0.2">
      <c r="E377" s="452"/>
      <c r="F377" s="1537"/>
      <c r="G377" s="1537"/>
      <c r="H377" s="1537"/>
      <c r="I377" s="1537"/>
    </row>
    <row r="378" spans="1:9" s="975" customFormat="1" x14ac:dyDescent="0.2">
      <c r="E378" s="452"/>
      <c r="F378" s="1537"/>
      <c r="G378" s="1537"/>
      <c r="H378" s="1537"/>
      <c r="I378" s="1537"/>
    </row>
    <row r="379" spans="1:9" x14ac:dyDescent="0.2">
      <c r="A379" s="975"/>
      <c r="B379" s="975"/>
      <c r="C379" s="975"/>
      <c r="D379" s="975"/>
      <c r="E379" s="452"/>
      <c r="F379" s="1537"/>
      <c r="G379" s="1537"/>
      <c r="H379" s="1537"/>
      <c r="I379" s="1537"/>
    </row>
    <row r="380" spans="1:9" x14ac:dyDescent="0.2">
      <c r="A380" s="975"/>
      <c r="B380" s="975"/>
      <c r="C380" s="975"/>
      <c r="D380" s="975"/>
      <c r="E380" s="452"/>
      <c r="F380" s="1537"/>
      <c r="G380" s="1537"/>
      <c r="H380" s="1537"/>
      <c r="I380" s="1537"/>
    </row>
    <row r="381" spans="1:9" x14ac:dyDescent="0.2">
      <c r="A381" s="975"/>
      <c r="B381" s="975"/>
      <c r="C381" s="975"/>
      <c r="D381" s="975"/>
      <c r="E381" s="452"/>
      <c r="F381" s="1537"/>
      <c r="G381" s="1537"/>
      <c r="H381" s="1537"/>
      <c r="I381" s="1537"/>
    </row>
    <row r="382" spans="1:9" x14ac:dyDescent="0.2">
      <c r="A382" s="975"/>
      <c r="B382" s="975"/>
      <c r="C382" s="975"/>
      <c r="D382" s="975"/>
      <c r="E382" s="452"/>
      <c r="F382" s="1537"/>
      <c r="G382" s="1537"/>
      <c r="H382" s="1537"/>
      <c r="I382" s="1537"/>
    </row>
    <row r="383" spans="1:9" x14ac:dyDescent="0.2">
      <c r="A383" s="975"/>
      <c r="B383" s="975"/>
      <c r="C383" s="975"/>
      <c r="D383" s="975"/>
      <c r="E383" s="452"/>
      <c r="F383" s="1537"/>
      <c r="G383" s="1537"/>
      <c r="H383" s="1537"/>
      <c r="I383" s="1537"/>
    </row>
    <row r="384" spans="1:9" x14ac:dyDescent="0.2">
      <c r="A384" s="975"/>
      <c r="B384" s="975"/>
      <c r="C384" s="975"/>
      <c r="D384" s="975"/>
      <c r="E384" s="452"/>
      <c r="F384" s="1537"/>
      <c r="G384" s="1537"/>
      <c r="H384" s="1537"/>
      <c r="I384" s="1537"/>
    </row>
    <row r="385" spans="5:5" x14ac:dyDescent="0.2">
      <c r="E385" s="437"/>
    </row>
    <row r="386" spans="5:5" x14ac:dyDescent="0.2">
      <c r="E386" s="437"/>
    </row>
    <row r="387" spans="5:5" x14ac:dyDescent="0.2">
      <c r="E387" s="437"/>
    </row>
    <row r="388" spans="5:5" x14ac:dyDescent="0.2">
      <c r="E388" s="437"/>
    </row>
    <row r="389" spans="5:5" x14ac:dyDescent="0.2">
      <c r="E389" s="437"/>
    </row>
    <row r="390" spans="5:5" x14ac:dyDescent="0.2">
      <c r="E390" s="437"/>
    </row>
    <row r="391" spans="5:5" x14ac:dyDescent="0.2">
      <c r="E391" s="437"/>
    </row>
    <row r="392" spans="5:5" x14ac:dyDescent="0.2">
      <c r="E392" s="437"/>
    </row>
    <row r="393" spans="5:5" x14ac:dyDescent="0.2">
      <c r="E393" s="437"/>
    </row>
    <row r="394" spans="5:5" x14ac:dyDescent="0.2">
      <c r="E394" s="437"/>
    </row>
    <row r="395" spans="5:5" x14ac:dyDescent="0.2">
      <c r="E395" s="437"/>
    </row>
    <row r="396" spans="5:5" x14ac:dyDescent="0.2">
      <c r="E396" s="437"/>
    </row>
    <row r="397" spans="5:5" x14ac:dyDescent="0.2">
      <c r="E397" s="437"/>
    </row>
    <row r="398" spans="5:5" x14ac:dyDescent="0.2">
      <c r="E398" s="437"/>
    </row>
    <row r="399" spans="5:5" x14ac:dyDescent="0.2">
      <c r="E399" s="437"/>
    </row>
    <row r="400" spans="5:5" x14ac:dyDescent="0.2">
      <c r="E400" s="437"/>
    </row>
    <row r="401" spans="5:5" x14ac:dyDescent="0.2">
      <c r="E401" s="437"/>
    </row>
    <row r="402" spans="5:5" x14ac:dyDescent="0.2">
      <c r="E402" s="437"/>
    </row>
    <row r="403" spans="5:5" x14ac:dyDescent="0.2">
      <c r="E403" s="437"/>
    </row>
    <row r="404" spans="5:5" x14ac:dyDescent="0.2">
      <c r="E404" s="437"/>
    </row>
    <row r="405" spans="5:5" x14ac:dyDescent="0.2">
      <c r="E405" s="437"/>
    </row>
    <row r="406" spans="5:5" x14ac:dyDescent="0.2">
      <c r="E406" s="437"/>
    </row>
    <row r="407" spans="5:5" x14ac:dyDescent="0.2">
      <c r="E407" s="437"/>
    </row>
    <row r="408" spans="5:5" x14ac:dyDescent="0.2">
      <c r="E408" s="437"/>
    </row>
    <row r="409" spans="5:5" x14ac:dyDescent="0.2">
      <c r="E409" s="437"/>
    </row>
    <row r="410" spans="5:5" x14ac:dyDescent="0.2">
      <c r="E410" s="437"/>
    </row>
    <row r="411" spans="5:5" x14ac:dyDescent="0.2">
      <c r="E411" s="437"/>
    </row>
    <row r="412" spans="5:5" x14ac:dyDescent="0.2">
      <c r="E412" s="437"/>
    </row>
    <row r="413" spans="5:5" x14ac:dyDescent="0.2">
      <c r="E413" s="437"/>
    </row>
    <row r="414" spans="5:5" x14ac:dyDescent="0.2">
      <c r="E414" s="437"/>
    </row>
    <row r="415" spans="5:5" x14ac:dyDescent="0.2">
      <c r="E415" s="437"/>
    </row>
    <row r="416" spans="5:5" x14ac:dyDescent="0.2">
      <c r="E416" s="437"/>
    </row>
    <row r="417" spans="5:5" x14ac:dyDescent="0.2">
      <c r="E417" s="437"/>
    </row>
    <row r="418" spans="5:5" x14ac:dyDescent="0.2">
      <c r="E418" s="437"/>
    </row>
    <row r="419" spans="5:5" x14ac:dyDescent="0.2">
      <c r="E419" s="437"/>
    </row>
    <row r="420" spans="5:5" x14ac:dyDescent="0.2">
      <c r="E420" s="437"/>
    </row>
    <row r="421" spans="5:5" x14ac:dyDescent="0.2">
      <c r="E421" s="437"/>
    </row>
    <row r="422" spans="5:5" x14ac:dyDescent="0.2">
      <c r="E422" s="437"/>
    </row>
    <row r="423" spans="5:5" x14ac:dyDescent="0.2">
      <c r="E423" s="437"/>
    </row>
    <row r="424" spans="5:5" x14ac:dyDescent="0.2">
      <c r="E424" s="437"/>
    </row>
    <row r="425" spans="5:5" x14ac:dyDescent="0.2">
      <c r="E425" s="437"/>
    </row>
    <row r="426" spans="5:5" x14ac:dyDescent="0.2">
      <c r="E426" s="437"/>
    </row>
    <row r="427" spans="5:5" x14ac:dyDescent="0.2">
      <c r="E427" s="437"/>
    </row>
    <row r="428" spans="5:5" x14ac:dyDescent="0.2">
      <c r="E428" s="437"/>
    </row>
    <row r="429" spans="5:5" x14ac:dyDescent="0.2">
      <c r="E429" s="437"/>
    </row>
    <row r="430" spans="5:5" x14ac:dyDescent="0.2">
      <c r="E430" s="437"/>
    </row>
    <row r="431" spans="5:5" x14ac:dyDescent="0.2">
      <c r="E431" s="437"/>
    </row>
    <row r="432" spans="5:5" x14ac:dyDescent="0.2">
      <c r="E432" s="437"/>
    </row>
    <row r="433" spans="5:5" x14ac:dyDescent="0.2">
      <c r="E433" s="437"/>
    </row>
    <row r="434" spans="5:5" x14ac:dyDescent="0.2">
      <c r="E434" s="437"/>
    </row>
    <row r="435" spans="5:5" x14ac:dyDescent="0.2">
      <c r="E435" s="437"/>
    </row>
    <row r="436" spans="5:5" x14ac:dyDescent="0.2">
      <c r="E436" s="437"/>
    </row>
    <row r="437" spans="5:5" x14ac:dyDescent="0.2">
      <c r="E437" s="437"/>
    </row>
    <row r="438" spans="5:5" x14ac:dyDescent="0.2">
      <c r="E438" s="437"/>
    </row>
    <row r="439" spans="5:5" x14ac:dyDescent="0.2">
      <c r="E439" s="437"/>
    </row>
    <row r="440" spans="5:5" x14ac:dyDescent="0.2">
      <c r="E440" s="437"/>
    </row>
    <row r="441" spans="5:5" x14ac:dyDescent="0.2">
      <c r="E441" s="437"/>
    </row>
    <row r="442" spans="5:5" x14ac:dyDescent="0.2">
      <c r="E442" s="437"/>
    </row>
    <row r="443" spans="5:5" x14ac:dyDescent="0.2">
      <c r="E443" s="437"/>
    </row>
    <row r="444" spans="5:5" x14ac:dyDescent="0.2">
      <c r="E444" s="437"/>
    </row>
    <row r="445" spans="5:5" x14ac:dyDescent="0.2">
      <c r="E445" s="437"/>
    </row>
    <row r="446" spans="5:5" x14ac:dyDescent="0.2">
      <c r="E446" s="437"/>
    </row>
    <row r="447" spans="5:5" x14ac:dyDescent="0.2">
      <c r="E447" s="437"/>
    </row>
    <row r="448" spans="5:5" x14ac:dyDescent="0.2">
      <c r="E448" s="437"/>
    </row>
    <row r="449" spans="5:5" x14ac:dyDescent="0.2">
      <c r="E449" s="437"/>
    </row>
    <row r="450" spans="5:5" x14ac:dyDescent="0.2">
      <c r="E450" s="437"/>
    </row>
    <row r="451" spans="5:5" x14ac:dyDescent="0.2">
      <c r="E451" s="437"/>
    </row>
    <row r="452" spans="5:5" x14ac:dyDescent="0.2">
      <c r="E452" s="437"/>
    </row>
    <row r="453" spans="5:5" x14ac:dyDescent="0.2">
      <c r="E453" s="437"/>
    </row>
    <row r="454" spans="5:5" x14ac:dyDescent="0.2">
      <c r="E454" s="437"/>
    </row>
    <row r="455" spans="5:5" x14ac:dyDescent="0.2">
      <c r="E455" s="437"/>
    </row>
    <row r="456" spans="5:5" x14ac:dyDescent="0.2">
      <c r="E456" s="437"/>
    </row>
    <row r="457" spans="5:5" x14ac:dyDescent="0.2">
      <c r="E457" s="437"/>
    </row>
    <row r="458" spans="5:5" x14ac:dyDescent="0.2">
      <c r="E458" s="437"/>
    </row>
    <row r="459" spans="5:5" x14ac:dyDescent="0.2">
      <c r="E459" s="437"/>
    </row>
    <row r="460" spans="5:5" x14ac:dyDescent="0.2">
      <c r="E460" s="437"/>
    </row>
    <row r="461" spans="5:5" x14ac:dyDescent="0.2">
      <c r="E461" s="437"/>
    </row>
    <row r="462" spans="5:5" x14ac:dyDescent="0.2">
      <c r="E462" s="437"/>
    </row>
    <row r="463" spans="5:5" x14ac:dyDescent="0.2">
      <c r="E463" s="437"/>
    </row>
    <row r="464" spans="5:5" x14ac:dyDescent="0.2">
      <c r="E464" s="437"/>
    </row>
    <row r="465" spans="5:5" x14ac:dyDescent="0.2">
      <c r="E465" s="437"/>
    </row>
    <row r="466" spans="5:5" x14ac:dyDescent="0.2">
      <c r="E466" s="437"/>
    </row>
    <row r="467" spans="5:5" x14ac:dyDescent="0.2">
      <c r="E467" s="437"/>
    </row>
    <row r="468" spans="5:5" x14ac:dyDescent="0.2">
      <c r="E468" s="437"/>
    </row>
    <row r="469" spans="5:5" x14ac:dyDescent="0.2">
      <c r="E469" s="437"/>
    </row>
    <row r="470" spans="5:5" x14ac:dyDescent="0.2">
      <c r="E470" s="437"/>
    </row>
    <row r="471" spans="5:5" x14ac:dyDescent="0.2">
      <c r="E471" s="437"/>
    </row>
    <row r="472" spans="5:5" x14ac:dyDescent="0.2">
      <c r="E472" s="437"/>
    </row>
    <row r="473" spans="5:5" x14ac:dyDescent="0.2">
      <c r="E473" s="437"/>
    </row>
    <row r="474" spans="5:5" x14ac:dyDescent="0.2">
      <c r="E474" s="437"/>
    </row>
    <row r="475" spans="5:5" x14ac:dyDescent="0.2">
      <c r="E475" s="437"/>
    </row>
    <row r="476" spans="5:5" x14ac:dyDescent="0.2">
      <c r="E476" s="437"/>
    </row>
    <row r="477" spans="5:5" x14ac:dyDescent="0.2">
      <c r="E477" s="437"/>
    </row>
    <row r="478" spans="5:5" x14ac:dyDescent="0.2">
      <c r="E478" s="437"/>
    </row>
    <row r="479" spans="5:5" x14ac:dyDescent="0.2">
      <c r="E479" s="437"/>
    </row>
    <row r="480" spans="5:5" x14ac:dyDescent="0.2">
      <c r="E480" s="437"/>
    </row>
    <row r="481" spans="5:5" x14ac:dyDescent="0.2">
      <c r="E481" s="437"/>
    </row>
    <row r="482" spans="5:5" x14ac:dyDescent="0.2">
      <c r="E482" s="437"/>
    </row>
    <row r="483" spans="5:5" x14ac:dyDescent="0.2">
      <c r="E483" s="437"/>
    </row>
    <row r="484" spans="5:5" x14ac:dyDescent="0.2">
      <c r="E484" s="437"/>
    </row>
    <row r="485" spans="5:5" x14ac:dyDescent="0.2">
      <c r="E485" s="437"/>
    </row>
    <row r="486" spans="5:5" x14ac:dyDescent="0.2">
      <c r="E486" s="437"/>
    </row>
    <row r="487" spans="5:5" x14ac:dyDescent="0.2">
      <c r="E487" s="437"/>
    </row>
    <row r="488" spans="5:5" x14ac:dyDescent="0.2">
      <c r="E488" s="437"/>
    </row>
    <row r="489" spans="5:5" x14ac:dyDescent="0.2">
      <c r="E489" s="437"/>
    </row>
    <row r="490" spans="5:5" x14ac:dyDescent="0.2">
      <c r="E490" s="437"/>
    </row>
    <row r="491" spans="5:5" x14ac:dyDescent="0.2">
      <c r="E491" s="437"/>
    </row>
    <row r="492" spans="5:5" x14ac:dyDescent="0.2">
      <c r="E492" s="437"/>
    </row>
    <row r="493" spans="5:5" x14ac:dyDescent="0.2">
      <c r="E493" s="437"/>
    </row>
    <row r="494" spans="5:5" x14ac:dyDescent="0.2">
      <c r="E494" s="437"/>
    </row>
    <row r="495" spans="5:5" x14ac:dyDescent="0.2">
      <c r="E495" s="437"/>
    </row>
    <row r="496" spans="5:5" x14ac:dyDescent="0.2">
      <c r="E496" s="437"/>
    </row>
    <row r="497" spans="5:5" x14ac:dyDescent="0.2">
      <c r="E497" s="437"/>
    </row>
    <row r="498" spans="5:5" x14ac:dyDescent="0.2">
      <c r="E498" s="437"/>
    </row>
    <row r="499" spans="5:5" x14ac:dyDescent="0.2">
      <c r="E499" s="437"/>
    </row>
    <row r="500" spans="5:5" x14ac:dyDescent="0.2">
      <c r="E500" s="437"/>
    </row>
    <row r="501" spans="5:5" x14ac:dyDescent="0.2">
      <c r="E501" s="437"/>
    </row>
    <row r="502" spans="5:5" x14ac:dyDescent="0.2">
      <c r="E502" s="437"/>
    </row>
    <row r="503" spans="5:5" x14ac:dyDescent="0.2">
      <c r="E503" s="437"/>
    </row>
    <row r="504" spans="5:5" x14ac:dyDescent="0.2">
      <c r="E504" s="437"/>
    </row>
    <row r="505" spans="5:5" x14ac:dyDescent="0.2">
      <c r="E505" s="437"/>
    </row>
    <row r="506" spans="5:5" x14ac:dyDescent="0.2">
      <c r="E506" s="437"/>
    </row>
    <row r="507" spans="5:5" x14ac:dyDescent="0.2">
      <c r="E507" s="437"/>
    </row>
    <row r="508" spans="5:5" x14ac:dyDescent="0.2">
      <c r="E508" s="437"/>
    </row>
    <row r="509" spans="5:5" x14ac:dyDescent="0.2">
      <c r="E509" s="437"/>
    </row>
    <row r="510" spans="5:5" x14ac:dyDescent="0.2">
      <c r="E510" s="437"/>
    </row>
    <row r="511" spans="5:5" x14ac:dyDescent="0.2">
      <c r="E511" s="437"/>
    </row>
    <row r="512" spans="5:5" x14ac:dyDescent="0.2">
      <c r="E512" s="437"/>
    </row>
    <row r="513" spans="5:5" x14ac:dyDescent="0.2">
      <c r="E513" s="437"/>
    </row>
    <row r="514" spans="5:5" x14ac:dyDescent="0.2">
      <c r="E514" s="437"/>
    </row>
    <row r="515" spans="5:5" x14ac:dyDescent="0.2">
      <c r="E515" s="437"/>
    </row>
    <row r="516" spans="5:5" x14ac:dyDescent="0.2">
      <c r="E516" s="437"/>
    </row>
    <row r="517" spans="5:5" x14ac:dyDescent="0.2">
      <c r="E517" s="437"/>
    </row>
    <row r="518" spans="5:5" x14ac:dyDescent="0.2">
      <c r="E518" s="437"/>
    </row>
    <row r="519" spans="5:5" x14ac:dyDescent="0.2">
      <c r="E519" s="437"/>
    </row>
    <row r="520" spans="5:5" x14ac:dyDescent="0.2">
      <c r="E520" s="437"/>
    </row>
    <row r="521" spans="5:5" x14ac:dyDescent="0.2">
      <c r="E521" s="437"/>
    </row>
    <row r="522" spans="5:5" x14ac:dyDescent="0.2">
      <c r="E522" s="437"/>
    </row>
    <row r="523" spans="5:5" x14ac:dyDescent="0.2">
      <c r="E523" s="437"/>
    </row>
    <row r="524" spans="5:5" x14ac:dyDescent="0.2">
      <c r="E524" s="437"/>
    </row>
    <row r="525" spans="5:5" x14ac:dyDescent="0.2">
      <c r="E525" s="437"/>
    </row>
    <row r="526" spans="5:5" x14ac:dyDescent="0.2">
      <c r="E526" s="437"/>
    </row>
    <row r="527" spans="5:5" x14ac:dyDescent="0.2">
      <c r="E527" s="437"/>
    </row>
    <row r="528" spans="5:5" x14ac:dyDescent="0.2">
      <c r="E528" s="437"/>
    </row>
    <row r="529" spans="5:5" x14ac:dyDescent="0.2">
      <c r="E529" s="437"/>
    </row>
    <row r="530" spans="5:5" x14ac:dyDescent="0.2">
      <c r="E530" s="437"/>
    </row>
    <row r="531" spans="5:5" x14ac:dyDescent="0.2">
      <c r="E531" s="437"/>
    </row>
    <row r="532" spans="5:5" x14ac:dyDescent="0.2">
      <c r="E532" s="437"/>
    </row>
    <row r="533" spans="5:5" x14ac:dyDescent="0.2">
      <c r="E533" s="437"/>
    </row>
    <row r="534" spans="5:5" x14ac:dyDescent="0.2">
      <c r="E534" s="437"/>
    </row>
    <row r="535" spans="5:5" x14ac:dyDescent="0.2">
      <c r="E535" s="437"/>
    </row>
    <row r="536" spans="5:5" x14ac:dyDescent="0.2">
      <c r="E536" s="437"/>
    </row>
    <row r="537" spans="5:5" x14ac:dyDescent="0.2">
      <c r="E537" s="437"/>
    </row>
    <row r="538" spans="5:5" x14ac:dyDescent="0.2">
      <c r="E538" s="437"/>
    </row>
    <row r="539" spans="5:5" x14ac:dyDescent="0.2">
      <c r="E539" s="437"/>
    </row>
    <row r="540" spans="5:5" x14ac:dyDescent="0.2">
      <c r="E540" s="437"/>
    </row>
    <row r="541" spans="5:5" x14ac:dyDescent="0.2">
      <c r="E541" s="437"/>
    </row>
    <row r="542" spans="5:5" x14ac:dyDescent="0.2">
      <c r="E542" s="437"/>
    </row>
    <row r="543" spans="5:5" x14ac:dyDescent="0.2">
      <c r="E543" s="437"/>
    </row>
    <row r="544" spans="5:5" x14ac:dyDescent="0.2">
      <c r="E544" s="437"/>
    </row>
    <row r="545" spans="5:5" x14ac:dyDescent="0.2">
      <c r="E545" s="437"/>
    </row>
    <row r="546" spans="5:5" x14ac:dyDescent="0.2">
      <c r="E546" s="437"/>
    </row>
    <row r="547" spans="5:5" x14ac:dyDescent="0.2">
      <c r="E547" s="437"/>
    </row>
    <row r="548" spans="5:5" x14ac:dyDescent="0.2">
      <c r="E548" s="437"/>
    </row>
    <row r="549" spans="5:5" x14ac:dyDescent="0.2">
      <c r="E549" s="437"/>
    </row>
    <row r="550" spans="5:5" x14ac:dyDescent="0.2">
      <c r="E550" s="437"/>
    </row>
    <row r="551" spans="5:5" x14ac:dyDescent="0.2">
      <c r="E551" s="437"/>
    </row>
    <row r="552" spans="5:5" x14ac:dyDescent="0.2">
      <c r="E552" s="437"/>
    </row>
    <row r="553" spans="5:5" x14ac:dyDescent="0.2">
      <c r="E553" s="437"/>
    </row>
    <row r="554" spans="5:5" x14ac:dyDescent="0.2">
      <c r="E554" s="437"/>
    </row>
    <row r="555" spans="5:5" x14ac:dyDescent="0.2">
      <c r="E555" s="437"/>
    </row>
    <row r="556" spans="5:5" x14ac:dyDescent="0.2">
      <c r="E556" s="437"/>
    </row>
    <row r="557" spans="5:5" x14ac:dyDescent="0.2">
      <c r="E557" s="437"/>
    </row>
    <row r="558" spans="5:5" x14ac:dyDescent="0.2">
      <c r="E558" s="437"/>
    </row>
    <row r="559" spans="5:5" x14ac:dyDescent="0.2">
      <c r="E559" s="437"/>
    </row>
    <row r="560" spans="5:5" x14ac:dyDescent="0.2">
      <c r="E560" s="437"/>
    </row>
    <row r="561" spans="5:5" x14ac:dyDescent="0.2">
      <c r="E561" s="437"/>
    </row>
    <row r="562" spans="5:5" x14ac:dyDescent="0.2">
      <c r="E562" s="437"/>
    </row>
    <row r="563" spans="5:5" x14ac:dyDescent="0.2">
      <c r="E563" s="437"/>
    </row>
    <row r="564" spans="5:5" x14ac:dyDescent="0.2">
      <c r="E564" s="437"/>
    </row>
    <row r="565" spans="5:5" x14ac:dyDescent="0.2">
      <c r="E565" s="437"/>
    </row>
    <row r="566" spans="5:5" x14ac:dyDescent="0.2">
      <c r="E566" s="437"/>
    </row>
    <row r="567" spans="5:5" x14ac:dyDescent="0.2">
      <c r="E567" s="437"/>
    </row>
    <row r="568" spans="5:5" x14ac:dyDescent="0.2">
      <c r="E568" s="437"/>
    </row>
    <row r="569" spans="5:5" x14ac:dyDescent="0.2">
      <c r="E569" s="437"/>
    </row>
    <row r="570" spans="5:5" x14ac:dyDescent="0.2">
      <c r="E570" s="437"/>
    </row>
    <row r="571" spans="5:5" x14ac:dyDescent="0.2">
      <c r="E571" s="437"/>
    </row>
    <row r="572" spans="5:5" x14ac:dyDescent="0.2">
      <c r="E572" s="437"/>
    </row>
    <row r="573" spans="5:5" x14ac:dyDescent="0.2">
      <c r="E573" s="437"/>
    </row>
    <row r="574" spans="5:5" x14ac:dyDescent="0.2">
      <c r="E574" s="437"/>
    </row>
    <row r="575" spans="5:5" x14ac:dyDescent="0.2">
      <c r="E575" s="437"/>
    </row>
    <row r="576" spans="5:5" x14ac:dyDescent="0.2">
      <c r="E576" s="437"/>
    </row>
    <row r="577" spans="5:5" x14ac:dyDescent="0.2">
      <c r="E577" s="437"/>
    </row>
    <row r="578" spans="5:5" x14ac:dyDescent="0.2">
      <c r="E578" s="437"/>
    </row>
    <row r="579" spans="5:5" x14ac:dyDescent="0.2">
      <c r="E579" s="437"/>
    </row>
    <row r="580" spans="5:5" x14ac:dyDescent="0.2">
      <c r="E580" s="437"/>
    </row>
    <row r="581" spans="5:5" x14ac:dyDescent="0.2">
      <c r="E581" s="437"/>
    </row>
    <row r="582" spans="5:5" x14ac:dyDescent="0.2">
      <c r="E582" s="437"/>
    </row>
    <row r="583" spans="5:5" x14ac:dyDescent="0.2">
      <c r="E583" s="437"/>
    </row>
    <row r="584" spans="5:5" x14ac:dyDescent="0.2">
      <c r="E584" s="437"/>
    </row>
    <row r="585" spans="5:5" x14ac:dyDescent="0.2">
      <c r="E585" s="437"/>
    </row>
    <row r="586" spans="5:5" x14ac:dyDescent="0.2">
      <c r="E586" s="437"/>
    </row>
    <row r="587" spans="5:5" x14ac:dyDescent="0.2">
      <c r="E587" s="437"/>
    </row>
    <row r="588" spans="5:5" x14ac:dyDescent="0.2">
      <c r="E588" s="437"/>
    </row>
    <row r="589" spans="5:5" x14ac:dyDescent="0.2">
      <c r="E589" s="437"/>
    </row>
    <row r="590" spans="5:5" x14ac:dyDescent="0.2">
      <c r="E590" s="437"/>
    </row>
    <row r="591" spans="5:5" x14ac:dyDescent="0.2">
      <c r="E591" s="437"/>
    </row>
    <row r="592" spans="5:5" x14ac:dyDescent="0.2">
      <c r="E592" s="437"/>
    </row>
    <row r="593" spans="5:5" x14ac:dyDescent="0.2">
      <c r="E593" s="437"/>
    </row>
    <row r="594" spans="5:5" x14ac:dyDescent="0.2">
      <c r="E594" s="437"/>
    </row>
    <row r="595" spans="5:5" x14ac:dyDescent="0.2">
      <c r="E595" s="437"/>
    </row>
    <row r="596" spans="5:5" x14ac:dyDescent="0.2">
      <c r="E596" s="437"/>
    </row>
    <row r="597" spans="5:5" x14ac:dyDescent="0.2">
      <c r="E597" s="437"/>
    </row>
    <row r="598" spans="5:5" x14ac:dyDescent="0.2">
      <c r="E598" s="437"/>
    </row>
    <row r="599" spans="5:5" x14ac:dyDescent="0.2">
      <c r="E599" s="437"/>
    </row>
    <row r="600" spans="5:5" x14ac:dyDescent="0.2">
      <c r="E600" s="437"/>
    </row>
    <row r="601" spans="5:5" x14ac:dyDescent="0.2">
      <c r="E601" s="437"/>
    </row>
    <row r="602" spans="5:5" x14ac:dyDescent="0.2">
      <c r="E602" s="437"/>
    </row>
    <row r="603" spans="5:5" x14ac:dyDescent="0.2">
      <c r="E603" s="437"/>
    </row>
    <row r="604" spans="5:5" x14ac:dyDescent="0.2">
      <c r="E604" s="437"/>
    </row>
    <row r="605" spans="5:5" x14ac:dyDescent="0.2">
      <c r="E605" s="437"/>
    </row>
    <row r="606" spans="5:5" x14ac:dyDescent="0.2">
      <c r="E606" s="437"/>
    </row>
    <row r="607" spans="5:5" x14ac:dyDescent="0.2">
      <c r="E607" s="437"/>
    </row>
    <row r="608" spans="5:5" x14ac:dyDescent="0.2">
      <c r="E608" s="437"/>
    </row>
    <row r="609" spans="5:5" x14ac:dyDescent="0.2">
      <c r="E609" s="437"/>
    </row>
    <row r="610" spans="5:5" x14ac:dyDescent="0.2">
      <c r="E610" s="437"/>
    </row>
    <row r="611" spans="5:5" x14ac:dyDescent="0.2">
      <c r="E611" s="437"/>
    </row>
    <row r="612" spans="5:5" x14ac:dyDescent="0.2">
      <c r="E612" s="437"/>
    </row>
    <row r="613" spans="5:5" x14ac:dyDescent="0.2">
      <c r="E613" s="437"/>
    </row>
    <row r="614" spans="5:5" x14ac:dyDescent="0.2">
      <c r="E614" s="437"/>
    </row>
    <row r="615" spans="5:5" x14ac:dyDescent="0.2">
      <c r="E615" s="437"/>
    </row>
    <row r="616" spans="5:5" x14ac:dyDescent="0.2">
      <c r="E616" s="437"/>
    </row>
    <row r="617" spans="5:5" x14ac:dyDescent="0.2">
      <c r="E617" s="437"/>
    </row>
    <row r="618" spans="5:5" x14ac:dyDescent="0.2">
      <c r="E618" s="437"/>
    </row>
    <row r="619" spans="5:5" x14ac:dyDescent="0.2">
      <c r="E619" s="437"/>
    </row>
    <row r="620" spans="5:5" x14ac:dyDescent="0.2">
      <c r="E620" s="437"/>
    </row>
    <row r="621" spans="5:5" x14ac:dyDescent="0.2">
      <c r="E621" s="437"/>
    </row>
    <row r="622" spans="5:5" x14ac:dyDescent="0.2">
      <c r="E622" s="437"/>
    </row>
    <row r="623" spans="5:5" x14ac:dyDescent="0.2">
      <c r="E623" s="437"/>
    </row>
    <row r="624" spans="5:5" x14ac:dyDescent="0.2">
      <c r="E624" s="437"/>
    </row>
    <row r="625" spans="5:5" x14ac:dyDescent="0.2">
      <c r="E625" s="437"/>
    </row>
    <row r="626" spans="5:5" x14ac:dyDescent="0.2">
      <c r="E626" s="437"/>
    </row>
    <row r="627" spans="5:5" x14ac:dyDescent="0.2">
      <c r="E627" s="437"/>
    </row>
    <row r="628" spans="5:5" x14ac:dyDescent="0.2">
      <c r="E628" s="437"/>
    </row>
    <row r="629" spans="5:5" x14ac:dyDescent="0.2">
      <c r="E629" s="437"/>
    </row>
    <row r="630" spans="5:5" x14ac:dyDescent="0.2">
      <c r="E630" s="437"/>
    </row>
    <row r="631" spans="5:5" x14ac:dyDescent="0.2">
      <c r="E631" s="437"/>
    </row>
    <row r="632" spans="5:5" x14ac:dyDescent="0.2">
      <c r="E632" s="437"/>
    </row>
    <row r="633" spans="5:5" x14ac:dyDescent="0.2">
      <c r="E633" s="437"/>
    </row>
    <row r="634" spans="5:5" x14ac:dyDescent="0.2">
      <c r="E634" s="437"/>
    </row>
    <row r="635" spans="5:5" x14ac:dyDescent="0.2">
      <c r="E635" s="437"/>
    </row>
    <row r="636" spans="5:5" x14ac:dyDescent="0.2">
      <c r="E636" s="437"/>
    </row>
    <row r="637" spans="5:5" x14ac:dyDescent="0.2">
      <c r="E637" s="437"/>
    </row>
    <row r="638" spans="5:5" x14ac:dyDescent="0.2">
      <c r="E638" s="437"/>
    </row>
    <row r="639" spans="5:5" x14ac:dyDescent="0.2">
      <c r="E639" s="437"/>
    </row>
    <row r="640" spans="5:5" x14ac:dyDescent="0.2">
      <c r="E640" s="437"/>
    </row>
    <row r="641" spans="5:5" x14ac:dyDescent="0.2">
      <c r="E641" s="437"/>
    </row>
    <row r="642" spans="5:5" x14ac:dyDescent="0.2">
      <c r="E642" s="437"/>
    </row>
    <row r="643" spans="5:5" x14ac:dyDescent="0.2">
      <c r="E643" s="437"/>
    </row>
    <row r="644" spans="5:5" x14ac:dyDescent="0.2">
      <c r="E644" s="437"/>
    </row>
    <row r="645" spans="5:5" x14ac:dyDescent="0.2">
      <c r="E645" s="437"/>
    </row>
    <row r="646" spans="5:5" x14ac:dyDescent="0.2">
      <c r="E646" s="437"/>
    </row>
    <row r="647" spans="5:5" x14ac:dyDescent="0.2">
      <c r="E647" s="437"/>
    </row>
    <row r="648" spans="5:5" x14ac:dyDescent="0.2">
      <c r="E648" s="437"/>
    </row>
    <row r="649" spans="5:5" x14ac:dyDescent="0.2">
      <c r="E649" s="437"/>
    </row>
    <row r="650" spans="5:5" x14ac:dyDescent="0.2">
      <c r="E650" s="437"/>
    </row>
    <row r="651" spans="5:5" x14ac:dyDescent="0.2">
      <c r="E651" s="437"/>
    </row>
    <row r="652" spans="5:5" x14ac:dyDescent="0.2">
      <c r="E652" s="437"/>
    </row>
    <row r="653" spans="5:5" x14ac:dyDescent="0.2">
      <c r="E653" s="437"/>
    </row>
    <row r="654" spans="5:5" x14ac:dyDescent="0.2">
      <c r="E654" s="437"/>
    </row>
    <row r="655" spans="5:5" x14ac:dyDescent="0.2">
      <c r="E655" s="437"/>
    </row>
    <row r="656" spans="5:5" x14ac:dyDescent="0.2">
      <c r="E656" s="437"/>
    </row>
    <row r="657" spans="5:5" x14ac:dyDescent="0.2">
      <c r="E657" s="437"/>
    </row>
    <row r="658" spans="5:5" x14ac:dyDescent="0.2">
      <c r="E658" s="437"/>
    </row>
    <row r="659" spans="5:5" x14ac:dyDescent="0.2">
      <c r="E659" s="437"/>
    </row>
    <row r="660" spans="5:5" x14ac:dyDescent="0.2">
      <c r="E660" s="437"/>
    </row>
    <row r="661" spans="5:5" x14ac:dyDescent="0.2">
      <c r="E661" s="437"/>
    </row>
    <row r="662" spans="5:5" x14ac:dyDescent="0.2">
      <c r="E662" s="437"/>
    </row>
    <row r="663" spans="5:5" x14ac:dyDescent="0.2">
      <c r="E663" s="437"/>
    </row>
    <row r="664" spans="5:5" x14ac:dyDescent="0.2">
      <c r="E664" s="437"/>
    </row>
    <row r="665" spans="5:5" x14ac:dyDescent="0.2">
      <c r="E665" s="437"/>
    </row>
    <row r="666" spans="5:5" x14ac:dyDescent="0.2">
      <c r="E666" s="437"/>
    </row>
    <row r="667" spans="5:5" x14ac:dyDescent="0.2">
      <c r="E667" s="437"/>
    </row>
  </sheetData>
  <mergeCells count="151">
    <mergeCell ref="A1:E1"/>
    <mergeCell ref="A2:E2"/>
    <mergeCell ref="A4:A5"/>
    <mergeCell ref="B4:B5"/>
    <mergeCell ref="E41:E44"/>
    <mergeCell ref="A41:A44"/>
    <mergeCell ref="B41:B44"/>
    <mergeCell ref="C41:C44"/>
    <mergeCell ref="D41:D44"/>
    <mergeCell ref="E4:E5"/>
    <mergeCell ref="E45:E48"/>
    <mergeCell ref="A45:A48"/>
    <mergeCell ref="B45:B48"/>
    <mergeCell ref="C45:C48"/>
    <mergeCell ref="D45:D48"/>
    <mergeCell ref="A49:A52"/>
    <mergeCell ref="C49:C52"/>
    <mergeCell ref="D49:D52"/>
    <mergeCell ref="E49:E52"/>
    <mergeCell ref="E53:E57"/>
    <mergeCell ref="A53:A57"/>
    <mergeCell ref="C53:C57"/>
    <mergeCell ref="D53:D57"/>
    <mergeCell ref="A59:A62"/>
    <mergeCell ref="B59:B62"/>
    <mergeCell ref="C59:C62"/>
    <mergeCell ref="D59:D62"/>
    <mergeCell ref="D63:D67"/>
    <mergeCell ref="E59:E62"/>
    <mergeCell ref="E68:E71"/>
    <mergeCell ref="A68:A71"/>
    <mergeCell ref="B68:B71"/>
    <mergeCell ref="C68:C71"/>
    <mergeCell ref="D68:D71"/>
    <mergeCell ref="E63:E67"/>
    <mergeCell ref="A63:A67"/>
    <mergeCell ref="B63:B67"/>
    <mergeCell ref="C63:C67"/>
    <mergeCell ref="E97:E98"/>
    <mergeCell ref="F97:F98"/>
    <mergeCell ref="G97:G98"/>
    <mergeCell ref="A97:A98"/>
    <mergeCell ref="B97:B98"/>
    <mergeCell ref="C97:C98"/>
    <mergeCell ref="D97:D98"/>
    <mergeCell ref="H97:H98"/>
    <mergeCell ref="I97:I98"/>
    <mergeCell ref="E99:E104"/>
    <mergeCell ref="A99:A104"/>
    <mergeCell ref="C99:C104"/>
    <mergeCell ref="D99:D104"/>
    <mergeCell ref="E105:E108"/>
    <mergeCell ref="E109:E113"/>
    <mergeCell ref="A109:A113"/>
    <mergeCell ref="B109:B113"/>
    <mergeCell ref="C109:C113"/>
    <mergeCell ref="D109:D113"/>
    <mergeCell ref="A105:A108"/>
    <mergeCell ref="C105:C108"/>
    <mergeCell ref="D105:D108"/>
    <mergeCell ref="E114:E119"/>
    <mergeCell ref="F114:F119"/>
    <mergeCell ref="G114:G119"/>
    <mergeCell ref="H114:H119"/>
    <mergeCell ref="I114:I119"/>
    <mergeCell ref="E120:E125"/>
    <mergeCell ref="A120:A125"/>
    <mergeCell ref="B120:B125"/>
    <mergeCell ref="C120:C125"/>
    <mergeCell ref="D120:D125"/>
    <mergeCell ref="A114:A119"/>
    <mergeCell ref="C114:C119"/>
    <mergeCell ref="D114:D119"/>
    <mergeCell ref="E141:E146"/>
    <mergeCell ref="A141:A146"/>
    <mergeCell ref="B141:B146"/>
    <mergeCell ref="C141:C146"/>
    <mergeCell ref="D141:D146"/>
    <mergeCell ref="E195:E199"/>
    <mergeCell ref="E126:E130"/>
    <mergeCell ref="A126:A130"/>
    <mergeCell ref="B126:B130"/>
    <mergeCell ref="C126:C130"/>
    <mergeCell ref="D126:D130"/>
    <mergeCell ref="A137:A140"/>
    <mergeCell ref="C137:C140"/>
    <mergeCell ref="D137:D140"/>
    <mergeCell ref="E137:E140"/>
    <mergeCell ref="F195:F199"/>
    <mergeCell ref="G195:G199"/>
    <mergeCell ref="A195:A199"/>
    <mergeCell ref="C195:C199"/>
    <mergeCell ref="D195:D199"/>
    <mergeCell ref="A205:A207"/>
    <mergeCell ref="B205:B207"/>
    <mergeCell ref="C205:C207"/>
    <mergeCell ref="D205:D207"/>
    <mergeCell ref="E200:E204"/>
    <mergeCell ref="A200:A204"/>
    <mergeCell ref="B200:B204"/>
    <mergeCell ref="C200:C204"/>
    <mergeCell ref="D200:D204"/>
    <mergeCell ref="E205:E207"/>
    <mergeCell ref="E208:E209"/>
    <mergeCell ref="E214:E217"/>
    <mergeCell ref="A214:A217"/>
    <mergeCell ref="B214:B217"/>
    <mergeCell ref="C214:C217"/>
    <mergeCell ref="D214:D217"/>
    <mergeCell ref="A208:A209"/>
    <mergeCell ref="B208:B209"/>
    <mergeCell ref="C208:C209"/>
    <mergeCell ref="D208:D209"/>
    <mergeCell ref="E225:E232"/>
    <mergeCell ref="A225:A232"/>
    <mergeCell ref="B225:B232"/>
    <mergeCell ref="C225:C232"/>
    <mergeCell ref="D225:D232"/>
    <mergeCell ref="I218:I220"/>
    <mergeCell ref="E218:E220"/>
    <mergeCell ref="F218:F220"/>
    <mergeCell ref="G218:G220"/>
    <mergeCell ref="H218:H220"/>
    <mergeCell ref="A218:A220"/>
    <mergeCell ref="C218:C220"/>
    <mergeCell ref="D218:D220"/>
    <mergeCell ref="E250:E251"/>
    <mergeCell ref="A250:A251"/>
    <mergeCell ref="B250:B251"/>
    <mergeCell ref="C250:C251"/>
    <mergeCell ref="D250:D251"/>
    <mergeCell ref="E240:E242"/>
    <mergeCell ref="A240:A242"/>
    <mergeCell ref="B240:B242"/>
    <mergeCell ref="C240:C242"/>
    <mergeCell ref="D240:D242"/>
    <mergeCell ref="E247:E248"/>
    <mergeCell ref="A247:A248"/>
    <mergeCell ref="B247:B248"/>
    <mergeCell ref="C247:C248"/>
    <mergeCell ref="D247:D248"/>
    <mergeCell ref="E262:E264"/>
    <mergeCell ref="A262:A264"/>
    <mergeCell ref="B262:B264"/>
    <mergeCell ref="C262:C264"/>
    <mergeCell ref="D262:D264"/>
    <mergeCell ref="E259:E260"/>
    <mergeCell ref="A259:A260"/>
    <mergeCell ref="B259:B260"/>
    <mergeCell ref="C259:C260"/>
    <mergeCell ref="D259:D260"/>
  </mergeCells>
  <pageMargins left="0.9055118110236221" right="0.70866141732283472" top="0.74803149606299213" bottom="0.74803149606299213" header="0.31496062992125984" footer="0.31496062992125984"/>
  <pageSetup scale="65"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M530"/>
  <sheetViews>
    <sheetView topLeftCell="A58" zoomScale="70" zoomScaleNormal="70" workbookViewId="0">
      <selection activeCell="I78" sqref="I78"/>
    </sheetView>
  </sheetViews>
  <sheetFormatPr baseColWidth="10" defaultRowHeight="12.75" x14ac:dyDescent="0.2"/>
  <cols>
    <col min="1" max="1" width="8.28515625" style="2" customWidth="1"/>
    <col min="2" max="2" width="51.7109375" style="2" customWidth="1"/>
    <col min="3" max="3" width="16.28515625" style="72" customWidth="1"/>
    <col min="4" max="7" width="11.42578125" style="63" hidden="1" customWidth="1"/>
    <col min="8" max="8" width="15" style="2" customWidth="1"/>
    <col min="9" max="9" width="16.42578125" style="2" customWidth="1"/>
    <col min="10" max="10" width="13.85546875" style="2" bestFit="1" customWidth="1"/>
    <col min="11" max="11" width="12.85546875" style="2" bestFit="1" customWidth="1"/>
    <col min="12" max="12" width="14" style="2" bestFit="1" customWidth="1"/>
    <col min="13" max="13" width="15.42578125" style="154" customWidth="1"/>
    <col min="14" max="16384" width="11.42578125" style="2"/>
  </cols>
  <sheetData>
    <row r="1" spans="1:13" ht="27" customHeight="1" x14ac:dyDescent="0.2">
      <c r="A1" s="2403" t="s">
        <v>587</v>
      </c>
      <c r="B1" s="2404"/>
      <c r="C1" s="2404"/>
      <c r="D1" s="2404"/>
      <c r="E1" s="2404"/>
      <c r="F1" s="2404"/>
      <c r="G1" s="2404"/>
      <c r="H1" s="2404"/>
      <c r="I1" s="2404"/>
      <c r="J1" s="2404"/>
      <c r="K1" s="2404"/>
      <c r="L1" s="2404"/>
      <c r="M1" s="2405"/>
    </row>
    <row r="2" spans="1:13" x14ac:dyDescent="0.2">
      <c r="A2" s="33"/>
      <c r="B2" s="75"/>
      <c r="C2" s="155"/>
      <c r="D2" s="156"/>
      <c r="E2" s="156"/>
      <c r="F2" s="156"/>
      <c r="G2" s="156"/>
      <c r="H2" s="8"/>
      <c r="I2" s="8"/>
      <c r="J2" s="8"/>
      <c r="K2" s="8"/>
      <c r="L2" s="8"/>
      <c r="M2" s="157"/>
    </row>
    <row r="3" spans="1:13" ht="51" x14ac:dyDescent="0.2">
      <c r="A3" s="2398" t="s">
        <v>3</v>
      </c>
      <c r="B3" s="2398" t="s">
        <v>4</v>
      </c>
      <c r="C3" s="2393" t="s">
        <v>13</v>
      </c>
      <c r="D3" s="56" t="s">
        <v>62</v>
      </c>
      <c r="E3" s="56" t="s">
        <v>59</v>
      </c>
      <c r="F3" s="56" t="s">
        <v>60</v>
      </c>
      <c r="G3" s="56" t="s">
        <v>61</v>
      </c>
      <c r="H3" s="2395" t="s">
        <v>17</v>
      </c>
      <c r="I3" s="2396"/>
      <c r="J3" s="2396"/>
      <c r="K3" s="2396"/>
      <c r="L3" s="2397"/>
      <c r="M3" s="2391" t="s">
        <v>48</v>
      </c>
    </row>
    <row r="4" spans="1:13" ht="12.75" customHeight="1" x14ac:dyDescent="0.2">
      <c r="A4" s="2399"/>
      <c r="B4" s="2399"/>
      <c r="C4" s="2394" t="s">
        <v>27</v>
      </c>
      <c r="D4" s="57"/>
      <c r="E4" s="57"/>
      <c r="F4" s="57"/>
      <c r="G4" s="57"/>
      <c r="H4" s="158" t="s">
        <v>33</v>
      </c>
      <c r="I4" s="159" t="s">
        <v>34</v>
      </c>
      <c r="J4" s="160" t="s">
        <v>35</v>
      </c>
      <c r="K4" s="161" t="s">
        <v>38</v>
      </c>
      <c r="L4" s="162" t="s">
        <v>39</v>
      </c>
      <c r="M4" s="2392"/>
    </row>
    <row r="5" spans="1:13" s="27" customFormat="1" x14ac:dyDescent="0.2">
      <c r="A5" s="148" t="s">
        <v>45</v>
      </c>
      <c r="B5" s="150" t="s">
        <v>46</v>
      </c>
      <c r="C5" s="149">
        <v>13837500</v>
      </c>
      <c r="D5" s="59" t="s">
        <v>65</v>
      </c>
      <c r="E5" s="58">
        <v>6918750</v>
      </c>
      <c r="F5" s="58">
        <v>6351411</v>
      </c>
      <c r="G5" s="64">
        <v>39876</v>
      </c>
      <c r="H5" s="138">
        <v>13837500</v>
      </c>
      <c r="I5" s="138"/>
      <c r="J5" s="138"/>
      <c r="K5" s="138"/>
      <c r="L5" s="138"/>
      <c r="M5" s="153" t="s">
        <v>49</v>
      </c>
    </row>
    <row r="6" spans="1:13" s="27" customFormat="1" x14ac:dyDescent="0.2">
      <c r="A6" s="148" t="s">
        <v>54</v>
      </c>
      <c r="B6" s="150" t="s">
        <v>55</v>
      </c>
      <c r="C6" s="149">
        <v>11977350</v>
      </c>
      <c r="D6" s="59" t="s">
        <v>65</v>
      </c>
      <c r="E6" s="58">
        <f>C6/2</f>
        <v>5988675</v>
      </c>
      <c r="F6" s="58">
        <v>5481584</v>
      </c>
      <c r="G6" s="64">
        <v>39876</v>
      </c>
      <c r="H6" s="138">
        <v>11977350</v>
      </c>
      <c r="I6" s="138"/>
      <c r="J6" s="138"/>
      <c r="K6" s="138"/>
      <c r="L6" s="138"/>
      <c r="M6" s="153" t="s">
        <v>49</v>
      </c>
    </row>
    <row r="7" spans="1:13" s="27" customFormat="1" ht="25.5" x14ac:dyDescent="0.2">
      <c r="A7" s="148" t="s">
        <v>66</v>
      </c>
      <c r="B7" s="150" t="s">
        <v>67</v>
      </c>
      <c r="C7" s="149">
        <v>13840873</v>
      </c>
      <c r="D7" s="59" t="s">
        <v>65</v>
      </c>
      <c r="E7" s="58">
        <f>C7/2</f>
        <v>6920436.5</v>
      </c>
      <c r="F7" s="58"/>
      <c r="G7" s="58"/>
      <c r="H7" s="138"/>
      <c r="I7" s="138"/>
      <c r="J7" s="138"/>
      <c r="K7" s="138"/>
      <c r="L7" s="138">
        <v>20745270</v>
      </c>
      <c r="M7" s="153" t="s">
        <v>130</v>
      </c>
    </row>
    <row r="8" spans="1:13" s="27" customFormat="1" x14ac:dyDescent="0.2">
      <c r="A8" s="148" t="s">
        <v>73</v>
      </c>
      <c r="B8" s="150" t="s">
        <v>74</v>
      </c>
      <c r="C8" s="149">
        <v>9982960</v>
      </c>
      <c r="D8" s="58"/>
      <c r="E8" s="58"/>
      <c r="F8" s="58"/>
      <c r="G8" s="58"/>
      <c r="H8" s="138">
        <v>9982960</v>
      </c>
      <c r="I8" s="138"/>
      <c r="J8" s="138"/>
      <c r="K8" s="138"/>
      <c r="L8" s="138"/>
      <c r="M8" s="153" t="s">
        <v>131</v>
      </c>
    </row>
    <row r="9" spans="1:13" s="27" customFormat="1" x14ac:dyDescent="0.2">
      <c r="A9" s="148" t="s">
        <v>79</v>
      </c>
      <c r="B9" s="150" t="s">
        <v>80</v>
      </c>
      <c r="C9" s="149">
        <v>6243250</v>
      </c>
      <c r="D9" s="58"/>
      <c r="E9" s="58"/>
      <c r="F9" s="58"/>
      <c r="G9" s="58"/>
      <c r="H9" s="138">
        <v>6243250</v>
      </c>
      <c r="I9" s="138"/>
      <c r="J9" s="138"/>
      <c r="K9" s="138"/>
      <c r="L9" s="138"/>
      <c r="M9" s="153" t="s">
        <v>132</v>
      </c>
    </row>
    <row r="10" spans="1:13" s="27" customFormat="1" ht="25.5" x14ac:dyDescent="0.2">
      <c r="A10" s="148" t="s">
        <v>85</v>
      </c>
      <c r="B10" s="150" t="s">
        <v>86</v>
      </c>
      <c r="C10" s="149">
        <v>13892672</v>
      </c>
      <c r="D10" s="59" t="s">
        <v>65</v>
      </c>
      <c r="E10" s="58">
        <v>6946336</v>
      </c>
      <c r="F10" s="58">
        <v>6372675</v>
      </c>
      <c r="G10" s="64">
        <v>39903</v>
      </c>
      <c r="H10" s="138"/>
      <c r="I10" s="138"/>
      <c r="J10" s="138">
        <v>13892672</v>
      </c>
      <c r="K10" s="138"/>
      <c r="L10" s="138"/>
      <c r="M10" s="153" t="s">
        <v>133</v>
      </c>
    </row>
    <row r="11" spans="1:13" s="27" customFormat="1" x14ac:dyDescent="0.2">
      <c r="A11" s="148" t="s">
        <v>97</v>
      </c>
      <c r="B11" s="150" t="s">
        <v>98</v>
      </c>
      <c r="C11" s="149">
        <v>13765908</v>
      </c>
      <c r="D11" s="59" t="s">
        <v>65</v>
      </c>
      <c r="E11" s="58">
        <f>C11/2</f>
        <v>6882954</v>
      </c>
      <c r="F11" s="58"/>
      <c r="G11" s="58"/>
      <c r="H11" s="138"/>
      <c r="I11" s="138">
        <v>13765908</v>
      </c>
      <c r="J11" s="138"/>
      <c r="K11" s="138"/>
      <c r="L11" s="138"/>
      <c r="M11" s="153" t="s">
        <v>102</v>
      </c>
    </row>
    <row r="12" spans="1:13" s="27" customFormat="1" ht="25.5" x14ac:dyDescent="0.2">
      <c r="A12" s="148" t="s">
        <v>105</v>
      </c>
      <c r="B12" s="150" t="s">
        <v>114</v>
      </c>
      <c r="C12" s="149">
        <v>13494049</v>
      </c>
      <c r="D12" s="58"/>
      <c r="E12" s="58"/>
      <c r="F12" s="58"/>
      <c r="G12" s="58"/>
      <c r="H12" s="138"/>
      <c r="I12" s="138">
        <v>13494049</v>
      </c>
      <c r="J12" s="138"/>
      <c r="K12" s="138"/>
      <c r="L12" s="138"/>
      <c r="M12" s="153" t="s">
        <v>118</v>
      </c>
    </row>
    <row r="13" spans="1:13" s="27" customFormat="1" ht="25.5" x14ac:dyDescent="0.2">
      <c r="A13" s="148" t="s">
        <v>106</v>
      </c>
      <c r="B13" s="150" t="s">
        <v>107</v>
      </c>
      <c r="C13" s="149">
        <v>12994541</v>
      </c>
      <c r="D13" s="59" t="s">
        <v>65</v>
      </c>
      <c r="E13" s="58">
        <f>C13*50%</f>
        <v>6497270.5</v>
      </c>
      <c r="F13" s="58"/>
      <c r="G13" s="58"/>
      <c r="H13" s="138"/>
      <c r="I13" s="138">
        <v>12994541</v>
      </c>
      <c r="J13" s="138"/>
      <c r="K13" s="138"/>
      <c r="L13" s="138"/>
      <c r="M13" s="153" t="s">
        <v>112</v>
      </c>
    </row>
    <row r="14" spans="1:13" s="27" customFormat="1" x14ac:dyDescent="0.2">
      <c r="A14" s="148" t="s">
        <v>120</v>
      </c>
      <c r="B14" s="150" t="s">
        <v>127</v>
      </c>
      <c r="C14" s="149">
        <v>13196347</v>
      </c>
      <c r="D14" s="58"/>
      <c r="E14" s="58"/>
      <c r="F14" s="58"/>
      <c r="G14" s="58"/>
      <c r="H14" s="138"/>
      <c r="I14" s="138">
        <v>13196347</v>
      </c>
      <c r="J14" s="138"/>
      <c r="K14" s="138"/>
      <c r="L14" s="138"/>
      <c r="M14" s="153" t="s">
        <v>129</v>
      </c>
    </row>
    <row r="15" spans="1:13" s="27" customFormat="1" ht="25.5" x14ac:dyDescent="0.2">
      <c r="A15" s="148" t="s">
        <v>134</v>
      </c>
      <c r="B15" s="150" t="s">
        <v>123</v>
      </c>
      <c r="C15" s="149">
        <v>13879564</v>
      </c>
      <c r="D15" s="58"/>
      <c r="E15" s="58"/>
      <c r="F15" s="58"/>
      <c r="G15" s="58"/>
      <c r="H15" s="138"/>
      <c r="I15" s="138"/>
      <c r="J15" s="138"/>
      <c r="K15" s="138"/>
      <c r="L15" s="138">
        <v>13879564</v>
      </c>
      <c r="M15" s="153" t="s">
        <v>333</v>
      </c>
    </row>
    <row r="16" spans="1:13" s="27" customFormat="1" ht="15.75" customHeight="1" x14ac:dyDescent="0.2">
      <c r="A16" s="148" t="s">
        <v>135</v>
      </c>
      <c r="B16" s="152" t="s">
        <v>589</v>
      </c>
      <c r="C16" s="149">
        <v>11985708</v>
      </c>
      <c r="D16" s="58"/>
      <c r="E16" s="58"/>
      <c r="F16" s="58"/>
      <c r="G16" s="58"/>
      <c r="H16" s="138"/>
      <c r="I16" s="138">
        <v>11985708</v>
      </c>
      <c r="J16" s="138"/>
      <c r="K16" s="138"/>
      <c r="L16" s="138"/>
      <c r="M16" s="153" t="s">
        <v>138</v>
      </c>
    </row>
    <row r="17" spans="1:13" s="27" customFormat="1" x14ac:dyDescent="0.2">
      <c r="A17" s="148" t="s">
        <v>136</v>
      </c>
      <c r="B17" s="150" t="s">
        <v>139</v>
      </c>
      <c r="C17" s="151">
        <v>11641750</v>
      </c>
      <c r="D17" s="151"/>
      <c r="E17" s="151"/>
      <c r="F17" s="151"/>
      <c r="G17" s="151"/>
      <c r="H17" s="138">
        <v>17216190</v>
      </c>
      <c r="I17" s="138"/>
      <c r="J17" s="138"/>
      <c r="K17" s="138"/>
      <c r="L17" s="138"/>
      <c r="M17" s="153" t="s">
        <v>131</v>
      </c>
    </row>
    <row r="18" spans="1:13" s="27" customFormat="1" ht="25.5" x14ac:dyDescent="0.2">
      <c r="A18" s="148" t="s">
        <v>144</v>
      </c>
      <c r="B18" s="150" t="s">
        <v>153</v>
      </c>
      <c r="C18" s="149">
        <v>7261356</v>
      </c>
      <c r="D18" s="58"/>
      <c r="E18" s="58"/>
      <c r="F18" s="58"/>
      <c r="G18" s="58"/>
      <c r="H18" s="138"/>
      <c r="I18" s="138">
        <v>7261356</v>
      </c>
      <c r="J18" s="138"/>
      <c r="K18" s="138"/>
      <c r="L18" s="138"/>
      <c r="M18" s="153" t="s">
        <v>156</v>
      </c>
    </row>
    <row r="19" spans="1:13" s="27" customFormat="1" ht="25.5" x14ac:dyDescent="0.2">
      <c r="A19" s="148" t="s">
        <v>145</v>
      </c>
      <c r="B19" s="150" t="s">
        <v>158</v>
      </c>
      <c r="C19" s="149">
        <v>8235380</v>
      </c>
      <c r="D19" s="58"/>
      <c r="E19" s="58"/>
      <c r="F19" s="58"/>
      <c r="G19" s="58"/>
      <c r="H19" s="138">
        <v>8235380</v>
      </c>
      <c r="I19" s="138"/>
      <c r="J19" s="138"/>
      <c r="K19" s="138"/>
      <c r="L19" s="138"/>
      <c r="M19" s="153" t="s">
        <v>161</v>
      </c>
    </row>
    <row r="20" spans="1:13" s="27" customFormat="1" ht="25.5" x14ac:dyDescent="0.2">
      <c r="A20" s="148" t="s">
        <v>146</v>
      </c>
      <c r="B20" s="150" t="s">
        <v>162</v>
      </c>
      <c r="C20" s="149">
        <v>8157132</v>
      </c>
      <c r="D20" s="58"/>
      <c r="E20" s="58"/>
      <c r="F20" s="58"/>
      <c r="G20" s="58"/>
      <c r="H20" s="138"/>
      <c r="I20" s="138">
        <v>8157132</v>
      </c>
      <c r="J20" s="138"/>
      <c r="K20" s="138"/>
      <c r="L20" s="138"/>
      <c r="M20" s="153" t="s">
        <v>165</v>
      </c>
    </row>
    <row r="21" spans="1:13" s="27" customFormat="1" x14ac:dyDescent="0.2">
      <c r="A21" s="148" t="s">
        <v>147</v>
      </c>
      <c r="B21" s="150" t="s">
        <v>166</v>
      </c>
      <c r="C21" s="149">
        <v>9998163</v>
      </c>
      <c r="D21" s="58"/>
      <c r="E21" s="58"/>
      <c r="F21" s="58"/>
      <c r="G21" s="58"/>
      <c r="H21" s="138"/>
      <c r="I21" s="138"/>
      <c r="J21" s="138"/>
      <c r="K21" s="138">
        <v>9998163</v>
      </c>
      <c r="L21" s="138"/>
      <c r="M21" s="153" t="s">
        <v>334</v>
      </c>
    </row>
    <row r="22" spans="1:13" s="27" customFormat="1" ht="25.5" x14ac:dyDescent="0.2">
      <c r="A22" s="148" t="s">
        <v>148</v>
      </c>
      <c r="B22" s="150" t="s">
        <v>170</v>
      </c>
      <c r="C22" s="149">
        <v>12786532</v>
      </c>
      <c r="D22" s="58"/>
      <c r="E22" s="58"/>
      <c r="F22" s="58"/>
      <c r="G22" s="58"/>
      <c r="H22" s="138"/>
      <c r="I22" s="138">
        <v>12786532</v>
      </c>
      <c r="J22" s="138"/>
      <c r="K22" s="138"/>
      <c r="L22" s="138"/>
      <c r="M22" s="153" t="s">
        <v>225</v>
      </c>
    </row>
    <row r="23" spans="1:13" s="27" customFormat="1" ht="25.5" x14ac:dyDescent="0.2">
      <c r="A23" s="148" t="s">
        <v>149</v>
      </c>
      <c r="B23" s="150" t="s">
        <v>171</v>
      </c>
      <c r="C23" s="149">
        <v>13789928</v>
      </c>
      <c r="D23" s="58"/>
      <c r="E23" s="58"/>
      <c r="F23" s="58"/>
      <c r="G23" s="58"/>
      <c r="H23" s="138"/>
      <c r="I23" s="138">
        <v>13789928</v>
      </c>
      <c r="J23" s="138"/>
      <c r="K23" s="138"/>
      <c r="L23" s="138"/>
      <c r="M23" s="153" t="s">
        <v>224</v>
      </c>
    </row>
    <row r="24" spans="1:13" s="27" customFormat="1" x14ac:dyDescent="0.2">
      <c r="A24" s="148" t="s">
        <v>150</v>
      </c>
      <c r="B24" s="150" t="s">
        <v>151</v>
      </c>
      <c r="C24" s="149">
        <v>13392803</v>
      </c>
      <c r="D24" s="58"/>
      <c r="E24" s="58"/>
      <c r="F24" s="58"/>
      <c r="G24" s="58"/>
      <c r="H24" s="138"/>
      <c r="I24" s="138">
        <v>13392803</v>
      </c>
      <c r="J24" s="138"/>
      <c r="K24" s="138"/>
      <c r="L24" s="138"/>
      <c r="M24" s="153" t="s">
        <v>223</v>
      </c>
    </row>
    <row r="25" spans="1:13" s="27" customFormat="1" x14ac:dyDescent="0.2">
      <c r="A25" s="148" t="s">
        <v>194</v>
      </c>
      <c r="B25" s="150" t="s">
        <v>195</v>
      </c>
      <c r="C25" s="149">
        <v>9970417</v>
      </c>
      <c r="D25" s="58"/>
      <c r="E25" s="58"/>
      <c r="F25" s="58"/>
      <c r="G25" s="58"/>
      <c r="H25" s="138"/>
      <c r="I25" s="138">
        <v>9970417</v>
      </c>
      <c r="J25" s="138"/>
      <c r="K25" s="138"/>
      <c r="L25" s="138"/>
      <c r="M25" s="153" t="s">
        <v>199</v>
      </c>
    </row>
    <row r="26" spans="1:13" s="27" customFormat="1" x14ac:dyDescent="0.2">
      <c r="A26" s="148" t="s">
        <v>201</v>
      </c>
      <c r="B26" s="150" t="s">
        <v>204</v>
      </c>
      <c r="C26" s="149">
        <v>10991326</v>
      </c>
      <c r="D26" s="58"/>
      <c r="E26" s="58"/>
      <c r="F26" s="58"/>
      <c r="G26" s="58"/>
      <c r="H26" s="138"/>
      <c r="I26" s="138">
        <v>10991326</v>
      </c>
      <c r="J26" s="138"/>
      <c r="K26" s="138"/>
      <c r="L26" s="138"/>
      <c r="M26" s="153" t="s">
        <v>208</v>
      </c>
    </row>
    <row r="27" spans="1:13" s="27" customFormat="1" x14ac:dyDescent="0.2">
      <c r="A27" s="148" t="s">
        <v>202</v>
      </c>
      <c r="B27" s="150" t="s">
        <v>210</v>
      </c>
      <c r="C27" s="149">
        <v>8992740</v>
      </c>
      <c r="D27" s="58"/>
      <c r="E27" s="58"/>
      <c r="F27" s="58"/>
      <c r="G27" s="58"/>
      <c r="H27" s="138"/>
      <c r="I27" s="138">
        <v>8992740</v>
      </c>
      <c r="J27" s="138"/>
      <c r="K27" s="138"/>
      <c r="L27" s="138"/>
      <c r="M27" s="153" t="s">
        <v>222</v>
      </c>
    </row>
    <row r="28" spans="1:13" s="27" customFormat="1" x14ac:dyDescent="0.2">
      <c r="A28" s="148" t="s">
        <v>203</v>
      </c>
      <c r="B28" s="150" t="s">
        <v>213</v>
      </c>
      <c r="C28" s="151">
        <v>9985937</v>
      </c>
      <c r="D28" s="151"/>
      <c r="E28" s="151"/>
      <c r="F28" s="151"/>
      <c r="G28" s="151"/>
      <c r="H28" s="138"/>
      <c r="I28" s="138">
        <v>9985937</v>
      </c>
      <c r="J28" s="138"/>
      <c r="K28" s="138"/>
      <c r="L28" s="138"/>
      <c r="M28" s="153" t="s">
        <v>217</v>
      </c>
    </row>
    <row r="29" spans="1:13" s="27" customFormat="1" ht="38.25" x14ac:dyDescent="0.2">
      <c r="A29" s="148" t="s">
        <v>227</v>
      </c>
      <c r="B29" s="150" t="s">
        <v>228</v>
      </c>
      <c r="C29" s="149">
        <v>98729029</v>
      </c>
      <c r="D29" s="58"/>
      <c r="E29" s="58"/>
      <c r="F29" s="58"/>
      <c r="G29" s="58"/>
      <c r="H29" s="138"/>
      <c r="I29" s="138">
        <v>98729029</v>
      </c>
      <c r="J29" s="138"/>
      <c r="K29" s="138"/>
      <c r="L29" s="138"/>
      <c r="M29" s="153" t="s">
        <v>233</v>
      </c>
    </row>
    <row r="30" spans="1:13" s="27" customFormat="1" x14ac:dyDescent="0.2">
      <c r="A30" s="148" t="s">
        <v>234</v>
      </c>
      <c r="B30" s="150" t="s">
        <v>235</v>
      </c>
      <c r="C30" s="149">
        <v>95220525</v>
      </c>
      <c r="D30" s="58"/>
      <c r="E30" s="58"/>
      <c r="F30" s="58"/>
      <c r="G30" s="58"/>
      <c r="H30" s="138"/>
      <c r="I30" s="138">
        <v>95220525</v>
      </c>
      <c r="J30" s="138"/>
      <c r="K30" s="138"/>
      <c r="L30" s="138"/>
      <c r="M30" s="153" t="s">
        <v>240</v>
      </c>
    </row>
    <row r="31" spans="1:13" s="27" customFormat="1" ht="25.5" x14ac:dyDescent="0.2">
      <c r="A31" s="148" t="s">
        <v>226</v>
      </c>
      <c r="B31" s="150" t="s">
        <v>242</v>
      </c>
      <c r="C31" s="149">
        <v>69508826</v>
      </c>
      <c r="D31" s="58"/>
      <c r="E31" s="58"/>
      <c r="F31" s="58"/>
      <c r="G31" s="58"/>
      <c r="H31" s="138"/>
      <c r="I31" s="138">
        <v>69508826</v>
      </c>
      <c r="J31" s="138"/>
      <c r="K31" s="138"/>
      <c r="L31" s="138"/>
      <c r="M31" s="153" t="s">
        <v>244</v>
      </c>
    </row>
    <row r="32" spans="1:13" s="27" customFormat="1" ht="25.5" x14ac:dyDescent="0.2">
      <c r="A32" s="148" t="s">
        <v>245</v>
      </c>
      <c r="B32" s="150" t="s">
        <v>247</v>
      </c>
      <c r="C32" s="149">
        <v>49228220</v>
      </c>
      <c r="D32" s="58"/>
      <c r="E32" s="58"/>
      <c r="F32" s="58"/>
      <c r="G32" s="58"/>
      <c r="H32" s="138"/>
      <c r="I32" s="138">
        <v>49228220</v>
      </c>
      <c r="J32" s="138"/>
      <c r="K32" s="138"/>
      <c r="L32" s="138"/>
      <c r="M32" s="153" t="s">
        <v>233</v>
      </c>
    </row>
    <row r="33" spans="1:13" s="27" customFormat="1" ht="29.25" customHeight="1" x14ac:dyDescent="0.2">
      <c r="A33" s="148" t="s">
        <v>248</v>
      </c>
      <c r="B33" s="150" t="s">
        <v>249</v>
      </c>
      <c r="C33" s="149">
        <v>4995120</v>
      </c>
      <c r="D33" s="58"/>
      <c r="E33" s="58"/>
      <c r="F33" s="58"/>
      <c r="G33" s="58"/>
      <c r="H33" s="138"/>
      <c r="I33" s="138">
        <v>4995120</v>
      </c>
      <c r="J33" s="138"/>
      <c r="K33" s="138"/>
      <c r="L33" s="138"/>
      <c r="M33" s="153" t="s">
        <v>254</v>
      </c>
    </row>
    <row r="34" spans="1:13" s="27" customFormat="1" ht="25.5" x14ac:dyDescent="0.2">
      <c r="A34" s="148" t="s">
        <v>256</v>
      </c>
      <c r="B34" s="150" t="s">
        <v>257</v>
      </c>
      <c r="C34" s="149">
        <v>229751951</v>
      </c>
      <c r="D34" s="58"/>
      <c r="E34" s="58"/>
      <c r="F34" s="58"/>
      <c r="G34" s="58"/>
      <c r="H34" s="138"/>
      <c r="I34" s="138">
        <v>229751951</v>
      </c>
      <c r="J34" s="138"/>
      <c r="K34" s="138"/>
      <c r="L34" s="138"/>
      <c r="M34" s="163" t="s">
        <v>263</v>
      </c>
    </row>
    <row r="35" spans="1:13" s="27" customFormat="1" ht="25.5" x14ac:dyDescent="0.2">
      <c r="A35" s="148" t="s">
        <v>264</v>
      </c>
      <c r="B35" s="150" t="s">
        <v>265</v>
      </c>
      <c r="C35" s="149">
        <v>10982285</v>
      </c>
      <c r="D35" s="58"/>
      <c r="E35" s="58"/>
      <c r="F35" s="58"/>
      <c r="G35" s="58"/>
      <c r="H35" s="138"/>
      <c r="I35" s="138">
        <v>10982285</v>
      </c>
      <c r="J35" s="138"/>
      <c r="K35" s="138"/>
      <c r="L35" s="138"/>
      <c r="M35" s="164" t="s">
        <v>335</v>
      </c>
    </row>
    <row r="36" spans="1:13" s="27" customFormat="1" ht="21" customHeight="1" x14ac:dyDescent="0.2">
      <c r="A36" s="30" t="s">
        <v>269</v>
      </c>
      <c r="B36" s="17" t="s">
        <v>590</v>
      </c>
      <c r="C36" s="67">
        <v>13807028</v>
      </c>
      <c r="D36" s="60"/>
      <c r="E36" s="60"/>
      <c r="F36" s="60"/>
      <c r="G36" s="60"/>
      <c r="H36" s="138"/>
      <c r="I36" s="138">
        <v>13807028</v>
      </c>
      <c r="J36" s="138"/>
      <c r="K36" s="138"/>
      <c r="L36" s="138"/>
      <c r="M36" s="164" t="s">
        <v>336</v>
      </c>
    </row>
    <row r="37" spans="1:13" s="27" customFormat="1" x14ac:dyDescent="0.2">
      <c r="A37" s="148" t="s">
        <v>284</v>
      </c>
      <c r="B37" s="17" t="s">
        <v>285</v>
      </c>
      <c r="C37" s="149">
        <v>11975287</v>
      </c>
      <c r="D37" s="58"/>
      <c r="E37" s="58"/>
      <c r="F37" s="58"/>
      <c r="G37" s="58"/>
      <c r="H37" s="138"/>
      <c r="I37" s="138">
        <v>11975287</v>
      </c>
      <c r="J37" s="138"/>
      <c r="K37" s="138"/>
      <c r="L37" s="138"/>
      <c r="M37" s="164" t="s">
        <v>337</v>
      </c>
    </row>
    <row r="38" spans="1:13" s="27" customFormat="1" ht="25.5" x14ac:dyDescent="0.2">
      <c r="A38" s="148" t="s">
        <v>272</v>
      </c>
      <c r="B38" s="17" t="s">
        <v>273</v>
      </c>
      <c r="C38" s="149">
        <v>4983732</v>
      </c>
      <c r="D38" s="58"/>
      <c r="E38" s="58"/>
      <c r="F38" s="58"/>
      <c r="G38" s="58"/>
      <c r="H38" s="139">
        <v>4983732</v>
      </c>
      <c r="I38" s="139"/>
      <c r="J38" s="139"/>
      <c r="K38" s="139"/>
      <c r="L38" s="139"/>
      <c r="M38" s="153" t="s">
        <v>278</v>
      </c>
    </row>
    <row r="39" spans="1:13" s="27" customFormat="1" x14ac:dyDescent="0.2">
      <c r="A39" s="148" t="s">
        <v>279</v>
      </c>
      <c r="B39" s="17" t="s">
        <v>280</v>
      </c>
      <c r="C39" s="151">
        <v>6991215</v>
      </c>
      <c r="D39" s="151"/>
      <c r="E39" s="151"/>
      <c r="F39" s="151"/>
      <c r="G39" s="151"/>
      <c r="H39" s="139"/>
      <c r="I39" s="139">
        <v>6991215</v>
      </c>
      <c r="J39" s="139"/>
      <c r="K39" s="139"/>
      <c r="L39" s="139"/>
      <c r="M39" s="153" t="s">
        <v>292</v>
      </c>
    </row>
    <row r="40" spans="1:13" s="27" customFormat="1" x14ac:dyDescent="0.2">
      <c r="A40" s="1742" t="s">
        <v>304</v>
      </c>
      <c r="B40" s="1744" t="s">
        <v>617</v>
      </c>
      <c r="C40" s="2197">
        <v>102257600</v>
      </c>
      <c r="D40" s="58"/>
      <c r="E40" s="58"/>
      <c r="F40" s="58"/>
      <c r="G40" s="58"/>
      <c r="H40" s="2197"/>
      <c r="I40" s="2197">
        <v>102257600</v>
      </c>
      <c r="J40" s="2197"/>
      <c r="K40" s="2197"/>
      <c r="L40" s="2197"/>
      <c r="M40" s="153" t="s">
        <v>393</v>
      </c>
    </row>
    <row r="41" spans="1:13" s="27" customFormat="1" x14ac:dyDescent="0.2">
      <c r="A41" s="2020"/>
      <c r="B41" s="2175"/>
      <c r="C41" s="2020"/>
      <c r="D41" s="58"/>
      <c r="E41" s="58"/>
      <c r="F41" s="58"/>
      <c r="G41" s="58"/>
      <c r="H41" s="2020"/>
      <c r="I41" s="2020"/>
      <c r="J41" s="2020"/>
      <c r="K41" s="2020"/>
      <c r="L41" s="2020"/>
      <c r="M41" s="153" t="s">
        <v>393</v>
      </c>
    </row>
    <row r="42" spans="1:13" s="27" customFormat="1" ht="15.75" customHeight="1" x14ac:dyDescent="0.2">
      <c r="A42" s="2020"/>
      <c r="B42" s="2175"/>
      <c r="C42" s="2020"/>
      <c r="D42" s="58"/>
      <c r="E42" s="58"/>
      <c r="F42" s="58"/>
      <c r="G42" s="58"/>
      <c r="H42" s="2020"/>
      <c r="I42" s="2020"/>
      <c r="J42" s="2020"/>
      <c r="K42" s="2020"/>
      <c r="L42" s="2020"/>
      <c r="M42" s="153" t="s">
        <v>422</v>
      </c>
    </row>
    <row r="43" spans="1:13" s="27" customFormat="1" ht="44.25" customHeight="1" x14ac:dyDescent="0.2">
      <c r="A43" s="2021"/>
      <c r="B43" s="1745"/>
      <c r="C43" s="2021"/>
      <c r="D43" s="58"/>
      <c r="E43" s="58"/>
      <c r="F43" s="58"/>
      <c r="G43" s="58"/>
      <c r="H43" s="2021"/>
      <c r="I43" s="2021"/>
      <c r="J43" s="2021"/>
      <c r="K43" s="2021"/>
      <c r="L43" s="2021"/>
      <c r="M43" s="153" t="s">
        <v>528</v>
      </c>
    </row>
    <row r="44" spans="1:13" s="27" customFormat="1" x14ac:dyDescent="0.2">
      <c r="A44" s="2367" t="s">
        <v>293</v>
      </c>
      <c r="B44" s="2367" t="s">
        <v>588</v>
      </c>
      <c r="C44" s="2400">
        <v>115038878.22</v>
      </c>
      <c r="D44" s="58"/>
      <c r="E44" s="58"/>
      <c r="F44" s="58"/>
      <c r="G44" s="58"/>
      <c r="H44" s="1746"/>
      <c r="I44" s="2095">
        <v>115038878.22</v>
      </c>
      <c r="J44" s="1746"/>
      <c r="K44" s="1746"/>
      <c r="L44" s="1746"/>
      <c r="M44" s="153" t="s">
        <v>407</v>
      </c>
    </row>
    <row r="45" spans="1:13" s="27" customFormat="1" x14ac:dyDescent="0.2">
      <c r="A45" s="2017"/>
      <c r="B45" s="2017"/>
      <c r="C45" s="2401"/>
      <c r="D45" s="58"/>
      <c r="E45" s="58"/>
      <c r="F45" s="58"/>
      <c r="G45" s="58"/>
      <c r="H45" s="2118"/>
      <c r="I45" s="2374"/>
      <c r="J45" s="2118"/>
      <c r="K45" s="2118"/>
      <c r="L45" s="2118"/>
      <c r="M45" s="153" t="s">
        <v>407</v>
      </c>
    </row>
    <row r="46" spans="1:13" s="27" customFormat="1" x14ac:dyDescent="0.2">
      <c r="A46" s="2017"/>
      <c r="B46" s="2017"/>
      <c r="C46" s="2401"/>
      <c r="D46" s="58"/>
      <c r="E46" s="58"/>
      <c r="F46" s="58"/>
      <c r="G46" s="58"/>
      <c r="H46" s="2118"/>
      <c r="I46" s="2374"/>
      <c r="J46" s="2118"/>
      <c r="K46" s="2118"/>
      <c r="L46" s="2118"/>
      <c r="M46" s="153" t="s">
        <v>393</v>
      </c>
    </row>
    <row r="47" spans="1:13" s="27" customFormat="1" ht="15.75" customHeight="1" x14ac:dyDescent="0.2">
      <c r="A47" s="2018"/>
      <c r="B47" s="2018"/>
      <c r="C47" s="2402"/>
      <c r="D47" s="58"/>
      <c r="E47" s="58"/>
      <c r="F47" s="58"/>
      <c r="G47" s="58"/>
      <c r="H47" s="1747"/>
      <c r="I47" s="2096"/>
      <c r="J47" s="1747"/>
      <c r="K47" s="1747"/>
      <c r="L47" s="1747"/>
      <c r="M47" s="153" t="s">
        <v>392</v>
      </c>
    </row>
    <row r="48" spans="1:13" s="27" customFormat="1" ht="42" customHeight="1" x14ac:dyDescent="0.2">
      <c r="A48" s="1742" t="s">
        <v>294</v>
      </c>
      <c r="B48" s="2367" t="s">
        <v>319</v>
      </c>
      <c r="C48" s="2197">
        <v>115597528</v>
      </c>
      <c r="D48" s="58"/>
      <c r="E48" s="58"/>
      <c r="F48" s="58"/>
      <c r="G48" s="58"/>
      <c r="H48" s="2197"/>
      <c r="I48" s="2197">
        <v>115597528</v>
      </c>
      <c r="J48" s="2197"/>
      <c r="K48" s="2197"/>
      <c r="L48" s="2197"/>
      <c r="M48" s="153" t="s">
        <v>393</v>
      </c>
    </row>
    <row r="49" spans="1:13" s="27" customFormat="1" x14ac:dyDescent="0.2">
      <c r="A49" s="2150"/>
      <c r="B49" s="2378"/>
      <c r="C49" s="2198"/>
      <c r="D49" s="58"/>
      <c r="E49" s="58"/>
      <c r="F49" s="58"/>
      <c r="G49" s="58"/>
      <c r="H49" s="2198"/>
      <c r="I49" s="2198"/>
      <c r="J49" s="2198"/>
      <c r="K49" s="2198"/>
      <c r="L49" s="2198"/>
      <c r="M49" s="153" t="s">
        <v>393</v>
      </c>
    </row>
    <row r="50" spans="1:13" s="27" customFormat="1" x14ac:dyDescent="0.2">
      <c r="A50" s="2150"/>
      <c r="B50" s="2378"/>
      <c r="C50" s="2198"/>
      <c r="D50" s="58"/>
      <c r="E50" s="58"/>
      <c r="F50" s="58"/>
      <c r="G50" s="58"/>
      <c r="H50" s="2198"/>
      <c r="I50" s="2198"/>
      <c r="J50" s="2198"/>
      <c r="K50" s="2198"/>
      <c r="L50" s="2198"/>
      <c r="M50" s="153" t="s">
        <v>393</v>
      </c>
    </row>
    <row r="51" spans="1:13" s="27" customFormat="1" x14ac:dyDescent="0.2">
      <c r="A51" s="1743"/>
      <c r="B51" s="2379"/>
      <c r="C51" s="2199"/>
      <c r="D51" s="58"/>
      <c r="E51" s="58"/>
      <c r="F51" s="58"/>
      <c r="G51" s="58"/>
      <c r="H51" s="2199"/>
      <c r="I51" s="2199"/>
      <c r="J51" s="2199"/>
      <c r="K51" s="2199"/>
      <c r="L51" s="2199"/>
      <c r="M51" s="153" t="s">
        <v>407</v>
      </c>
    </row>
    <row r="52" spans="1:13" s="27" customFormat="1" x14ac:dyDescent="0.2">
      <c r="A52" s="1742" t="s">
        <v>295</v>
      </c>
      <c r="B52" s="1744" t="s">
        <v>301</v>
      </c>
      <c r="C52" s="2197">
        <v>126667800</v>
      </c>
      <c r="D52" s="58"/>
      <c r="E52" s="58"/>
      <c r="F52" s="58"/>
      <c r="G52" s="58"/>
      <c r="H52" s="2197"/>
      <c r="I52" s="2197">
        <v>126667800</v>
      </c>
      <c r="J52" s="2197"/>
      <c r="K52" s="2197"/>
      <c r="L52" s="2197"/>
      <c r="M52" s="153" t="s">
        <v>422</v>
      </c>
    </row>
    <row r="53" spans="1:13" s="27" customFormat="1" x14ac:dyDescent="0.2">
      <c r="A53" s="2020"/>
      <c r="B53" s="2359"/>
      <c r="C53" s="2020"/>
      <c r="D53" s="58"/>
      <c r="E53" s="58"/>
      <c r="F53" s="58"/>
      <c r="G53" s="58"/>
      <c r="H53" s="2020"/>
      <c r="I53" s="2020"/>
      <c r="J53" s="2020"/>
      <c r="K53" s="2020"/>
      <c r="L53" s="2020"/>
      <c r="M53" s="153" t="s">
        <v>422</v>
      </c>
    </row>
    <row r="54" spans="1:13" s="27" customFormat="1" ht="18.75" customHeight="1" x14ac:dyDescent="0.2">
      <c r="A54" s="2020"/>
      <c r="B54" s="2359"/>
      <c r="C54" s="2020"/>
      <c r="D54" s="58"/>
      <c r="E54" s="58"/>
      <c r="F54" s="58"/>
      <c r="G54" s="58"/>
      <c r="H54" s="2020"/>
      <c r="I54" s="2020"/>
      <c r="J54" s="2020"/>
      <c r="K54" s="2020"/>
      <c r="L54" s="2020"/>
      <c r="M54" s="153" t="s">
        <v>422</v>
      </c>
    </row>
    <row r="55" spans="1:13" s="27" customFormat="1" x14ac:dyDescent="0.2">
      <c r="A55" s="2020"/>
      <c r="B55" s="2359"/>
      <c r="C55" s="2020"/>
      <c r="D55" s="58"/>
      <c r="E55" s="58"/>
      <c r="F55" s="58"/>
      <c r="G55" s="58"/>
      <c r="H55" s="2020"/>
      <c r="I55" s="2020"/>
      <c r="J55" s="2020"/>
      <c r="K55" s="2020"/>
      <c r="L55" s="2020"/>
      <c r="M55" s="153" t="s">
        <v>422</v>
      </c>
    </row>
    <row r="56" spans="1:13" s="27" customFormat="1" ht="20.25" customHeight="1" x14ac:dyDescent="0.2">
      <c r="A56" s="2021"/>
      <c r="B56" s="2220"/>
      <c r="C56" s="2021"/>
      <c r="D56" s="58"/>
      <c r="E56" s="58"/>
      <c r="F56" s="58"/>
      <c r="G56" s="58"/>
      <c r="H56" s="2021"/>
      <c r="I56" s="2021"/>
      <c r="J56" s="2021"/>
      <c r="K56" s="2021"/>
      <c r="L56" s="2021"/>
      <c r="M56" s="153" t="s">
        <v>423</v>
      </c>
    </row>
    <row r="57" spans="1:13" s="27" customFormat="1" x14ac:dyDescent="0.2">
      <c r="A57" s="148" t="s">
        <v>296</v>
      </c>
      <c r="B57" s="17" t="s">
        <v>297</v>
      </c>
      <c r="C57" s="149">
        <v>5495500</v>
      </c>
      <c r="D57" s="58"/>
      <c r="E57" s="58"/>
      <c r="F57" s="58"/>
      <c r="G57" s="58"/>
      <c r="H57" s="139"/>
      <c r="I57" s="139">
        <v>5495500</v>
      </c>
      <c r="J57" s="139"/>
      <c r="K57" s="139"/>
      <c r="L57" s="139"/>
      <c r="M57" s="153" t="s">
        <v>509</v>
      </c>
    </row>
    <row r="58" spans="1:13" s="27" customFormat="1" x14ac:dyDescent="0.2">
      <c r="A58" s="1742" t="s">
        <v>339</v>
      </c>
      <c r="B58" s="1744" t="s">
        <v>478</v>
      </c>
      <c r="C58" s="2197">
        <v>125238648</v>
      </c>
      <c r="D58" s="58"/>
      <c r="E58" s="58"/>
      <c r="F58" s="58"/>
      <c r="G58" s="58"/>
      <c r="H58" s="2371"/>
      <c r="I58" s="2197">
        <v>125238648</v>
      </c>
      <c r="J58" s="2371"/>
      <c r="K58" s="2371"/>
      <c r="L58" s="2371"/>
      <c r="M58" s="153" t="s">
        <v>393</v>
      </c>
    </row>
    <row r="59" spans="1:13" s="27" customFormat="1" ht="20.25" customHeight="1" x14ac:dyDescent="0.2">
      <c r="A59" s="2150"/>
      <c r="B59" s="2175"/>
      <c r="C59" s="2198"/>
      <c r="D59" s="58"/>
      <c r="E59" s="58"/>
      <c r="F59" s="58"/>
      <c r="G59" s="58"/>
      <c r="H59" s="2372"/>
      <c r="I59" s="2198"/>
      <c r="J59" s="2372"/>
      <c r="K59" s="2372"/>
      <c r="L59" s="2372"/>
      <c r="M59" s="153" t="s">
        <v>407</v>
      </c>
    </row>
    <row r="60" spans="1:13" s="27" customFormat="1" x14ac:dyDescent="0.2">
      <c r="A60" s="2150"/>
      <c r="B60" s="2175"/>
      <c r="C60" s="2198"/>
      <c r="D60" s="58"/>
      <c r="E60" s="58"/>
      <c r="F60" s="58"/>
      <c r="G60" s="58"/>
      <c r="H60" s="2372"/>
      <c r="I60" s="2198"/>
      <c r="J60" s="2372"/>
      <c r="K60" s="2372"/>
      <c r="L60" s="2372"/>
      <c r="M60" s="153" t="s">
        <v>393</v>
      </c>
    </row>
    <row r="61" spans="1:13" s="27" customFormat="1" ht="32.25" customHeight="1" x14ac:dyDescent="0.2">
      <c r="A61" s="2150"/>
      <c r="B61" s="1745"/>
      <c r="C61" s="2198"/>
      <c r="D61" s="58"/>
      <c r="E61" s="58"/>
      <c r="F61" s="58"/>
      <c r="G61" s="58"/>
      <c r="H61" s="2372"/>
      <c r="I61" s="2198"/>
      <c r="J61" s="2372"/>
      <c r="K61" s="2372"/>
      <c r="L61" s="2372"/>
      <c r="M61" s="153" t="s">
        <v>407</v>
      </c>
    </row>
    <row r="62" spans="1:13" s="27" customFormat="1" ht="29.25" customHeight="1" x14ac:dyDescent="0.2">
      <c r="A62" s="1744" t="s">
        <v>340</v>
      </c>
      <c r="B62" s="1744" t="s">
        <v>395</v>
      </c>
      <c r="C62" s="2197">
        <v>131664654</v>
      </c>
      <c r="D62" s="58"/>
      <c r="E62" s="58"/>
      <c r="F62" s="58"/>
      <c r="G62" s="58"/>
      <c r="H62" s="139"/>
      <c r="I62" s="2197">
        <v>131664654</v>
      </c>
      <c r="J62" s="139"/>
      <c r="K62" s="139"/>
      <c r="L62" s="139"/>
      <c r="M62" s="165" t="s">
        <v>466</v>
      </c>
    </row>
    <row r="63" spans="1:13" s="27" customFormat="1" x14ac:dyDescent="0.2">
      <c r="A63" s="2175"/>
      <c r="B63" s="2175"/>
      <c r="C63" s="2198"/>
      <c r="D63" s="58"/>
      <c r="E63" s="58"/>
      <c r="F63" s="58"/>
      <c r="G63" s="58"/>
      <c r="H63" s="139"/>
      <c r="I63" s="2198"/>
      <c r="J63" s="139"/>
      <c r="K63" s="139"/>
      <c r="L63" s="139"/>
      <c r="M63" s="165" t="s">
        <v>422</v>
      </c>
    </row>
    <row r="64" spans="1:13" s="27" customFormat="1" x14ac:dyDescent="0.2">
      <c r="A64" s="2175"/>
      <c r="B64" s="2175"/>
      <c r="C64" s="2198"/>
      <c r="D64" s="58"/>
      <c r="E64" s="58"/>
      <c r="F64" s="58"/>
      <c r="G64" s="58"/>
      <c r="H64" s="139"/>
      <c r="I64" s="2198"/>
      <c r="J64" s="139"/>
      <c r="K64" s="139"/>
      <c r="L64" s="139"/>
      <c r="M64" s="165" t="s">
        <v>407</v>
      </c>
    </row>
    <row r="65" spans="1:13" s="27" customFormat="1" x14ac:dyDescent="0.2">
      <c r="A65" s="2175"/>
      <c r="B65" s="2175"/>
      <c r="C65" s="2198"/>
      <c r="D65" s="58"/>
      <c r="E65" s="58"/>
      <c r="F65" s="58"/>
      <c r="G65" s="58"/>
      <c r="H65" s="139"/>
      <c r="I65" s="2198"/>
      <c r="J65" s="139"/>
      <c r="K65" s="139"/>
      <c r="L65" s="139"/>
      <c r="M65" s="165" t="s">
        <v>467</v>
      </c>
    </row>
    <row r="66" spans="1:13" s="27" customFormat="1" x14ac:dyDescent="0.2">
      <c r="A66" s="1745"/>
      <c r="B66" s="1745"/>
      <c r="C66" s="2199"/>
      <c r="D66" s="58"/>
      <c r="E66" s="58"/>
      <c r="F66" s="58"/>
      <c r="G66" s="58"/>
      <c r="H66" s="139"/>
      <c r="I66" s="2199"/>
      <c r="J66" s="139"/>
      <c r="K66" s="139"/>
      <c r="L66" s="139"/>
      <c r="M66" s="165" t="s">
        <v>393</v>
      </c>
    </row>
    <row r="67" spans="1:13" s="27" customFormat="1" x14ac:dyDescent="0.2">
      <c r="A67" s="1742" t="s">
        <v>341</v>
      </c>
      <c r="B67" s="1744" t="s">
        <v>468</v>
      </c>
      <c r="C67" s="2197">
        <v>117093981</v>
      </c>
      <c r="D67" s="58"/>
      <c r="E67" s="58"/>
      <c r="F67" s="58"/>
      <c r="G67" s="58"/>
      <c r="H67" s="139"/>
      <c r="I67" s="2371">
        <v>117093981</v>
      </c>
      <c r="J67" s="139"/>
      <c r="K67" s="139"/>
      <c r="L67" s="139"/>
      <c r="M67" s="153" t="s">
        <v>407</v>
      </c>
    </row>
    <row r="68" spans="1:13" s="27" customFormat="1" ht="26.25" customHeight="1" x14ac:dyDescent="0.2">
      <c r="A68" s="2150"/>
      <c r="B68" s="2175"/>
      <c r="C68" s="2198"/>
      <c r="D68" s="58"/>
      <c r="E68" s="58"/>
      <c r="F68" s="58"/>
      <c r="G68" s="58"/>
      <c r="H68" s="139"/>
      <c r="I68" s="2372"/>
      <c r="J68" s="139"/>
      <c r="K68" s="139"/>
      <c r="L68" s="139"/>
      <c r="M68" s="153" t="s">
        <v>407</v>
      </c>
    </row>
    <row r="69" spans="1:13" s="27" customFormat="1" x14ac:dyDescent="0.2">
      <c r="A69" s="2150"/>
      <c r="B69" s="2175"/>
      <c r="C69" s="2198"/>
      <c r="D69" s="58"/>
      <c r="E69" s="58"/>
      <c r="F69" s="58"/>
      <c r="G69" s="58"/>
      <c r="H69" s="139"/>
      <c r="I69" s="2372"/>
      <c r="J69" s="139"/>
      <c r="K69" s="139"/>
      <c r="L69" s="139"/>
      <c r="M69" s="153" t="s">
        <v>393</v>
      </c>
    </row>
    <row r="70" spans="1:13" s="27" customFormat="1" ht="31.5" customHeight="1" x14ac:dyDescent="0.2">
      <c r="A70" s="1743"/>
      <c r="B70" s="1745"/>
      <c r="C70" s="2199"/>
      <c r="D70" s="58"/>
      <c r="E70" s="58"/>
      <c r="F70" s="58"/>
      <c r="G70" s="58"/>
      <c r="H70" s="139"/>
      <c r="I70" s="2373"/>
      <c r="J70" s="139"/>
      <c r="K70" s="139"/>
      <c r="L70" s="139"/>
      <c r="M70" s="153" t="s">
        <v>422</v>
      </c>
    </row>
    <row r="71" spans="1:13" s="27" customFormat="1" ht="25.5" x14ac:dyDescent="0.2">
      <c r="A71" s="148" t="s">
        <v>409</v>
      </c>
      <c r="B71" s="17" t="s">
        <v>457</v>
      </c>
      <c r="C71" s="149">
        <v>7823364</v>
      </c>
      <c r="D71" s="58"/>
      <c r="E71" s="58"/>
      <c r="F71" s="58"/>
      <c r="G71" s="58"/>
      <c r="H71" s="139"/>
      <c r="I71" s="139">
        <v>7823364</v>
      </c>
      <c r="J71" s="139"/>
      <c r="K71" s="139"/>
      <c r="L71" s="139"/>
      <c r="M71" s="166"/>
    </row>
    <row r="72" spans="1:13" s="27" customFormat="1" ht="38.25" customHeight="1" x14ac:dyDescent="0.2">
      <c r="A72" s="148" t="s">
        <v>410</v>
      </c>
      <c r="B72" s="17" t="s">
        <v>411</v>
      </c>
      <c r="C72" s="149">
        <v>7871216</v>
      </c>
      <c r="D72" s="58"/>
      <c r="E72" s="58"/>
      <c r="F72" s="58"/>
      <c r="G72" s="58"/>
      <c r="H72" s="139"/>
      <c r="I72" s="139">
        <v>7871216</v>
      </c>
      <c r="J72" s="139"/>
      <c r="K72" s="139"/>
      <c r="L72" s="139"/>
      <c r="M72" s="166"/>
    </row>
    <row r="73" spans="1:13" s="27" customFormat="1" ht="25.5" x14ac:dyDescent="0.2">
      <c r="A73" s="148" t="s">
        <v>420</v>
      </c>
      <c r="B73" s="17" t="s">
        <v>457</v>
      </c>
      <c r="C73" s="149">
        <v>8628444</v>
      </c>
      <c r="D73" s="58"/>
      <c r="E73" s="58"/>
      <c r="F73" s="58"/>
      <c r="G73" s="58"/>
      <c r="H73" s="139"/>
      <c r="I73" s="139">
        <v>8628444</v>
      </c>
      <c r="J73" s="139"/>
      <c r="K73" s="139"/>
      <c r="L73" s="139"/>
      <c r="M73" s="166"/>
    </row>
    <row r="74" spans="1:13" s="27" customFormat="1" ht="38.25" customHeight="1" x14ac:dyDescent="0.2">
      <c r="A74" s="148" t="s">
        <v>425</v>
      </c>
      <c r="B74" s="17" t="s">
        <v>457</v>
      </c>
      <c r="C74" s="149">
        <v>8523494</v>
      </c>
      <c r="D74" s="58"/>
      <c r="E74" s="58"/>
      <c r="F74" s="58"/>
      <c r="G74" s="58"/>
      <c r="H74" s="139"/>
      <c r="I74" s="139">
        <v>8523494</v>
      </c>
      <c r="J74" s="139"/>
      <c r="K74" s="139"/>
      <c r="L74" s="139"/>
      <c r="M74" s="166"/>
    </row>
    <row r="75" spans="1:13" s="27" customFormat="1" ht="25.5" x14ac:dyDescent="0.2">
      <c r="A75" s="148" t="s">
        <v>427</v>
      </c>
      <c r="B75" s="17" t="s">
        <v>457</v>
      </c>
      <c r="C75" s="149">
        <v>8455036</v>
      </c>
      <c r="D75" s="58"/>
      <c r="E75" s="58"/>
      <c r="F75" s="58"/>
      <c r="G75" s="58"/>
      <c r="H75" s="139"/>
      <c r="I75" s="139">
        <v>8455036</v>
      </c>
      <c r="J75" s="139"/>
      <c r="K75" s="139"/>
      <c r="L75" s="139"/>
      <c r="M75" s="166"/>
    </row>
    <row r="76" spans="1:13" s="27" customFormat="1" ht="25.5" x14ac:dyDescent="0.2">
      <c r="A76" s="148" t="s">
        <v>434</v>
      </c>
      <c r="B76" s="17" t="s">
        <v>457</v>
      </c>
      <c r="C76" s="149">
        <v>6974740</v>
      </c>
      <c r="D76" s="58"/>
      <c r="E76" s="58"/>
      <c r="F76" s="58"/>
      <c r="G76" s="58"/>
      <c r="H76" s="139"/>
      <c r="I76" s="139">
        <v>6974740</v>
      </c>
      <c r="J76" s="139"/>
      <c r="K76" s="139"/>
      <c r="L76" s="139"/>
      <c r="M76" s="166"/>
    </row>
    <row r="77" spans="1:13" s="27" customFormat="1" ht="25.5" x14ac:dyDescent="0.2">
      <c r="A77" s="148" t="s">
        <v>439</v>
      </c>
      <c r="B77" s="17" t="s">
        <v>457</v>
      </c>
      <c r="C77" s="149">
        <v>7971754</v>
      </c>
      <c r="D77" s="58"/>
      <c r="E77" s="58"/>
      <c r="F77" s="58"/>
      <c r="G77" s="58"/>
      <c r="H77" s="139"/>
      <c r="I77" s="139">
        <v>7971754</v>
      </c>
      <c r="J77" s="139"/>
      <c r="K77" s="139"/>
      <c r="L77" s="139"/>
      <c r="M77" s="166"/>
    </row>
    <row r="78" spans="1:13" s="27" customFormat="1" ht="93.75" x14ac:dyDescent="0.2">
      <c r="A78" s="148" t="s">
        <v>444</v>
      </c>
      <c r="B78" s="167" t="s">
        <v>456</v>
      </c>
      <c r="C78" s="149">
        <v>11471590</v>
      </c>
      <c r="D78" s="58"/>
      <c r="E78" s="58"/>
      <c r="F78" s="58"/>
      <c r="G78" s="58"/>
      <c r="H78" s="139"/>
      <c r="I78" s="139">
        <v>11471590</v>
      </c>
      <c r="J78" s="139"/>
      <c r="K78" s="139"/>
      <c r="L78" s="139"/>
      <c r="M78" s="166"/>
    </row>
    <row r="79" spans="1:13" s="27" customFormat="1" ht="25.5" x14ac:dyDescent="0.2">
      <c r="A79" s="148" t="s">
        <v>400</v>
      </c>
      <c r="B79" s="17" t="s">
        <v>457</v>
      </c>
      <c r="C79" s="149">
        <v>12636356</v>
      </c>
      <c r="D79" s="58"/>
      <c r="E79" s="58"/>
      <c r="F79" s="58"/>
      <c r="G79" s="58"/>
      <c r="H79" s="139"/>
      <c r="I79" s="139">
        <v>12636356</v>
      </c>
      <c r="J79" s="139"/>
      <c r="K79" s="139"/>
      <c r="L79" s="139"/>
      <c r="M79" s="166"/>
    </row>
    <row r="80" spans="1:13" s="27" customFormat="1" ht="25.5" x14ac:dyDescent="0.2">
      <c r="A80" s="148" t="s">
        <v>342</v>
      </c>
      <c r="B80" s="17" t="s">
        <v>343</v>
      </c>
      <c r="C80" s="149">
        <v>11996231</v>
      </c>
      <c r="D80" s="58"/>
      <c r="E80" s="58"/>
      <c r="F80" s="58"/>
      <c r="G80" s="58"/>
      <c r="H80" s="139"/>
      <c r="I80" s="139">
        <v>11996231</v>
      </c>
      <c r="J80" s="139"/>
      <c r="K80" s="139"/>
      <c r="L80" s="139"/>
      <c r="M80" s="153" t="s">
        <v>292</v>
      </c>
    </row>
    <row r="81" spans="1:13" s="27" customFormat="1" x14ac:dyDescent="0.2">
      <c r="A81" s="148" t="s">
        <v>349</v>
      </c>
      <c r="B81" s="17" t="s">
        <v>591</v>
      </c>
      <c r="C81" s="149">
        <v>11992003</v>
      </c>
      <c r="D81" s="58"/>
      <c r="E81" s="58"/>
      <c r="F81" s="58"/>
      <c r="G81" s="58"/>
      <c r="H81" s="139"/>
      <c r="I81" s="139"/>
      <c r="J81" s="139"/>
      <c r="K81" s="139">
        <v>11992003</v>
      </c>
      <c r="L81" s="139"/>
      <c r="M81" s="153" t="s">
        <v>354</v>
      </c>
    </row>
    <row r="82" spans="1:13" s="27" customFormat="1" ht="25.5" x14ac:dyDescent="0.2">
      <c r="A82" s="148" t="s">
        <v>382</v>
      </c>
      <c r="B82" s="17" t="s">
        <v>384</v>
      </c>
      <c r="C82" s="149">
        <v>2083934</v>
      </c>
      <c r="D82" s="58"/>
      <c r="E82" s="58"/>
      <c r="F82" s="58"/>
      <c r="G82" s="58"/>
      <c r="H82" s="139"/>
      <c r="I82" s="139">
        <v>2083934</v>
      </c>
      <c r="J82" s="139"/>
      <c r="K82" s="139"/>
      <c r="L82" s="139"/>
      <c r="M82" s="153" t="s">
        <v>394</v>
      </c>
    </row>
    <row r="83" spans="1:13" s="27" customFormat="1" ht="25.5" x14ac:dyDescent="0.2">
      <c r="A83" s="148" t="s">
        <v>383</v>
      </c>
      <c r="B83" s="17" t="s">
        <v>388</v>
      </c>
      <c r="C83" s="149">
        <v>13897213</v>
      </c>
      <c r="D83" s="58"/>
      <c r="E83" s="58"/>
      <c r="F83" s="58"/>
      <c r="G83" s="58"/>
      <c r="H83" s="139"/>
      <c r="I83" s="139">
        <v>13897213</v>
      </c>
      <c r="J83" s="139"/>
      <c r="K83" s="139"/>
      <c r="L83" s="139"/>
      <c r="M83" s="153" t="s">
        <v>393</v>
      </c>
    </row>
    <row r="84" spans="1:13" s="27" customFormat="1" ht="25.5" x14ac:dyDescent="0.2">
      <c r="A84" s="148" t="s">
        <v>356</v>
      </c>
      <c r="B84" s="17" t="s">
        <v>357</v>
      </c>
      <c r="C84" s="149">
        <v>6985484</v>
      </c>
      <c r="D84" s="58"/>
      <c r="E84" s="58"/>
      <c r="F84" s="58"/>
      <c r="G84" s="58"/>
      <c r="H84" s="139"/>
      <c r="I84" s="139">
        <v>6985484</v>
      </c>
      <c r="J84" s="139"/>
      <c r="K84" s="139"/>
      <c r="L84" s="139"/>
      <c r="M84" s="153" t="s">
        <v>361</v>
      </c>
    </row>
    <row r="85" spans="1:13" s="27" customFormat="1" x14ac:dyDescent="0.2">
      <c r="A85" s="148" t="s">
        <v>363</v>
      </c>
      <c r="B85" s="17" t="s">
        <v>364</v>
      </c>
      <c r="C85" s="149">
        <v>5988950</v>
      </c>
      <c r="D85" s="58"/>
      <c r="E85" s="58"/>
      <c r="F85" s="58"/>
      <c r="G85" s="58"/>
      <c r="H85" s="139"/>
      <c r="I85" s="139">
        <v>5988950</v>
      </c>
      <c r="J85" s="139"/>
      <c r="K85" s="139"/>
      <c r="L85" s="139"/>
      <c r="M85" s="153" t="s">
        <v>368</v>
      </c>
    </row>
    <row r="86" spans="1:13" s="27" customFormat="1" ht="25.5" x14ac:dyDescent="0.2">
      <c r="A86" s="148" t="s">
        <v>370</v>
      </c>
      <c r="B86" s="17" t="s">
        <v>371</v>
      </c>
      <c r="C86" s="149">
        <v>9998021</v>
      </c>
      <c r="D86" s="58"/>
      <c r="E86" s="58"/>
      <c r="F86" s="58"/>
      <c r="G86" s="58"/>
      <c r="H86" s="139"/>
      <c r="I86" s="139">
        <v>9998021</v>
      </c>
      <c r="J86" s="139"/>
      <c r="K86" s="139"/>
      <c r="L86" s="139"/>
      <c r="M86" s="153" t="s">
        <v>375</v>
      </c>
    </row>
    <row r="87" spans="1:13" s="27" customFormat="1" ht="25.5" x14ac:dyDescent="0.2">
      <c r="A87" s="148" t="s">
        <v>377</v>
      </c>
      <c r="B87" s="17" t="s">
        <v>378</v>
      </c>
      <c r="C87" s="149">
        <v>13888696</v>
      </c>
      <c r="D87" s="58"/>
      <c r="E87" s="58"/>
      <c r="F87" s="58"/>
      <c r="G87" s="58"/>
      <c r="H87" s="139"/>
      <c r="I87" s="139">
        <v>13888696</v>
      </c>
      <c r="J87" s="139"/>
      <c r="K87" s="139"/>
      <c r="L87" s="139"/>
      <c r="M87" s="153" t="s">
        <v>380</v>
      </c>
    </row>
    <row r="88" spans="1:13" s="27" customFormat="1" ht="59.25" customHeight="1" x14ac:dyDescent="0.2">
      <c r="A88" s="148" t="s">
        <v>450</v>
      </c>
      <c r="B88" s="142" t="s">
        <v>451</v>
      </c>
      <c r="C88" s="149">
        <v>9822516</v>
      </c>
      <c r="D88" s="58"/>
      <c r="E88" s="58"/>
      <c r="F88" s="58"/>
      <c r="G88" s="58"/>
      <c r="H88" s="139"/>
      <c r="I88" s="139">
        <v>9822516</v>
      </c>
      <c r="J88" s="139"/>
      <c r="K88" s="139"/>
      <c r="L88" s="139"/>
      <c r="M88" s="166"/>
    </row>
    <row r="89" spans="1:13" s="27" customFormat="1" ht="25.5" x14ac:dyDescent="0.2">
      <c r="A89" s="148" t="s">
        <v>515</v>
      </c>
      <c r="B89" s="17" t="s">
        <v>516</v>
      </c>
      <c r="C89" s="151">
        <v>9856869</v>
      </c>
      <c r="D89" s="151"/>
      <c r="E89" s="151"/>
      <c r="F89" s="151"/>
      <c r="G89" s="151"/>
      <c r="H89" s="139"/>
      <c r="I89" s="139">
        <v>9856869</v>
      </c>
      <c r="J89" s="139"/>
      <c r="K89" s="139"/>
      <c r="L89" s="139"/>
      <c r="M89" s="153" t="s">
        <v>518</v>
      </c>
    </row>
    <row r="90" spans="1:13" s="27" customFormat="1" ht="25.5" x14ac:dyDescent="0.2">
      <c r="A90" s="148" t="s">
        <v>569</v>
      </c>
      <c r="B90" s="17" t="s">
        <v>530</v>
      </c>
      <c r="C90" s="149">
        <v>13903533</v>
      </c>
      <c r="D90" s="58"/>
      <c r="E90" s="58"/>
      <c r="F90" s="58"/>
      <c r="G90" s="58"/>
      <c r="H90" s="139">
        <v>13903533</v>
      </c>
      <c r="I90" s="139"/>
      <c r="J90" s="139"/>
      <c r="K90" s="139"/>
      <c r="L90" s="139"/>
      <c r="M90" s="153" t="s">
        <v>292</v>
      </c>
    </row>
    <row r="91" spans="1:13" s="27" customFormat="1" x14ac:dyDescent="0.2">
      <c r="A91" s="148"/>
      <c r="B91" s="17"/>
      <c r="C91" s="149"/>
      <c r="D91" s="58"/>
      <c r="E91" s="58"/>
      <c r="F91" s="58"/>
      <c r="G91" s="58"/>
      <c r="H91" s="139"/>
      <c r="I91" s="139"/>
      <c r="J91" s="139"/>
      <c r="K91" s="139"/>
      <c r="L91" s="139"/>
      <c r="M91" s="166"/>
    </row>
    <row r="92" spans="1:13" x14ac:dyDescent="0.2">
      <c r="C92" s="27"/>
      <c r="H92" s="45"/>
      <c r="I92" s="45"/>
      <c r="J92" s="45"/>
      <c r="K92" s="45"/>
      <c r="L92" s="45"/>
    </row>
    <row r="93" spans="1:13" x14ac:dyDescent="0.2">
      <c r="C93" s="27"/>
      <c r="H93" s="45"/>
      <c r="I93" s="45"/>
      <c r="J93" s="45"/>
      <c r="K93" s="45"/>
      <c r="L93" s="45"/>
    </row>
    <row r="94" spans="1:13" x14ac:dyDescent="0.2">
      <c r="C94" s="27"/>
      <c r="H94" s="45"/>
      <c r="I94" s="45"/>
      <c r="J94" s="45"/>
      <c r="K94" s="45"/>
      <c r="L94" s="45"/>
    </row>
    <row r="95" spans="1:13" x14ac:dyDescent="0.2">
      <c r="C95" s="27"/>
      <c r="H95" s="45"/>
      <c r="I95" s="45"/>
      <c r="J95" s="45"/>
      <c r="K95" s="45"/>
      <c r="L95" s="45"/>
    </row>
    <row r="96" spans="1:13" x14ac:dyDescent="0.2">
      <c r="C96" s="27"/>
      <c r="H96" s="45"/>
      <c r="I96" s="45"/>
      <c r="J96" s="45"/>
      <c r="K96" s="45"/>
      <c r="L96" s="45"/>
    </row>
    <row r="97" spans="3:12" x14ac:dyDescent="0.2">
      <c r="C97" s="27"/>
      <c r="H97" s="45"/>
      <c r="I97" s="45"/>
      <c r="J97" s="45"/>
      <c r="K97" s="45"/>
      <c r="L97" s="45"/>
    </row>
    <row r="98" spans="3:12" x14ac:dyDescent="0.2">
      <c r="C98" s="27"/>
      <c r="H98" s="45"/>
      <c r="I98" s="45"/>
      <c r="J98" s="45"/>
      <c r="K98" s="45"/>
      <c r="L98" s="45"/>
    </row>
    <row r="99" spans="3:12" x14ac:dyDescent="0.2">
      <c r="C99" s="27"/>
      <c r="H99" s="45"/>
      <c r="I99" s="45"/>
      <c r="J99" s="45"/>
      <c r="K99" s="45"/>
      <c r="L99" s="45"/>
    </row>
    <row r="100" spans="3:12" x14ac:dyDescent="0.2">
      <c r="C100" s="27"/>
      <c r="H100" s="45"/>
      <c r="I100" s="45"/>
      <c r="J100" s="45"/>
      <c r="K100" s="45"/>
      <c r="L100" s="45"/>
    </row>
    <row r="101" spans="3:12" x14ac:dyDescent="0.2">
      <c r="C101" s="27"/>
      <c r="H101" s="45"/>
      <c r="I101" s="45"/>
      <c r="J101" s="45"/>
      <c r="K101" s="45"/>
      <c r="L101" s="45"/>
    </row>
    <row r="102" spans="3:12" x14ac:dyDescent="0.2">
      <c r="C102" s="27"/>
      <c r="H102" s="45"/>
      <c r="I102" s="45"/>
      <c r="J102" s="45"/>
      <c r="K102" s="45"/>
      <c r="L102" s="45"/>
    </row>
    <row r="103" spans="3:12" x14ac:dyDescent="0.2">
      <c r="C103" s="27"/>
    </row>
    <row r="104" spans="3:12" x14ac:dyDescent="0.2">
      <c r="C104" s="27"/>
    </row>
    <row r="105" spans="3:12" x14ac:dyDescent="0.2">
      <c r="C105" s="27"/>
    </row>
    <row r="106" spans="3:12" x14ac:dyDescent="0.2">
      <c r="C106" s="27"/>
    </row>
    <row r="107" spans="3:12" x14ac:dyDescent="0.2">
      <c r="C107" s="27"/>
    </row>
    <row r="108" spans="3:12" x14ac:dyDescent="0.2">
      <c r="C108" s="27"/>
    </row>
    <row r="109" spans="3:12" x14ac:dyDescent="0.2">
      <c r="C109" s="27"/>
    </row>
    <row r="110" spans="3:12" x14ac:dyDescent="0.2">
      <c r="C110" s="27"/>
    </row>
    <row r="111" spans="3:12" x14ac:dyDescent="0.2">
      <c r="C111" s="27"/>
    </row>
    <row r="112" spans="3:12" x14ac:dyDescent="0.2">
      <c r="C112" s="27"/>
    </row>
    <row r="113" spans="3:3" x14ac:dyDescent="0.2">
      <c r="C113" s="27"/>
    </row>
    <row r="114" spans="3:3" x14ac:dyDescent="0.2">
      <c r="C114" s="27"/>
    </row>
    <row r="115" spans="3:3" x14ac:dyDescent="0.2">
      <c r="C115" s="27"/>
    </row>
    <row r="116" spans="3:3" x14ac:dyDescent="0.2">
      <c r="C116" s="27"/>
    </row>
    <row r="117" spans="3:3" x14ac:dyDescent="0.2">
      <c r="C117" s="27"/>
    </row>
    <row r="118" spans="3:3" x14ac:dyDescent="0.2">
      <c r="C118" s="27"/>
    </row>
    <row r="119" spans="3:3" x14ac:dyDescent="0.2">
      <c r="C119" s="27"/>
    </row>
    <row r="120" spans="3:3" x14ac:dyDescent="0.2">
      <c r="C120" s="27"/>
    </row>
    <row r="121" spans="3:3" x14ac:dyDescent="0.2">
      <c r="C121" s="27"/>
    </row>
    <row r="122" spans="3:3" x14ac:dyDescent="0.2">
      <c r="C122" s="27"/>
    </row>
    <row r="123" spans="3:3" x14ac:dyDescent="0.2">
      <c r="C123" s="27"/>
    </row>
    <row r="124" spans="3:3" x14ac:dyDescent="0.2">
      <c r="C124" s="27"/>
    </row>
    <row r="125" spans="3:3" x14ac:dyDescent="0.2">
      <c r="C125" s="27"/>
    </row>
    <row r="126" spans="3:3" x14ac:dyDescent="0.2">
      <c r="C126" s="27"/>
    </row>
    <row r="127" spans="3:3" x14ac:dyDescent="0.2">
      <c r="C127" s="27"/>
    </row>
    <row r="128" spans="3:3" x14ac:dyDescent="0.2">
      <c r="C128" s="27"/>
    </row>
    <row r="129" spans="3:3" x14ac:dyDescent="0.2">
      <c r="C129" s="27"/>
    </row>
    <row r="130" spans="3:3" x14ac:dyDescent="0.2">
      <c r="C130" s="27"/>
    </row>
    <row r="131" spans="3:3" x14ac:dyDescent="0.2">
      <c r="C131" s="27"/>
    </row>
    <row r="132" spans="3:3" x14ac:dyDescent="0.2">
      <c r="C132" s="27"/>
    </row>
    <row r="133" spans="3:3" x14ac:dyDescent="0.2">
      <c r="C133" s="27"/>
    </row>
    <row r="134" spans="3:3" x14ac:dyDescent="0.2">
      <c r="C134" s="27"/>
    </row>
    <row r="135" spans="3:3" x14ac:dyDescent="0.2">
      <c r="C135" s="27"/>
    </row>
    <row r="136" spans="3:3" x14ac:dyDescent="0.2">
      <c r="C136" s="27"/>
    </row>
    <row r="137" spans="3:3" x14ac:dyDescent="0.2">
      <c r="C137" s="27"/>
    </row>
    <row r="138" spans="3:3" x14ac:dyDescent="0.2">
      <c r="C138" s="27"/>
    </row>
    <row r="139" spans="3:3" x14ac:dyDescent="0.2">
      <c r="C139" s="27"/>
    </row>
    <row r="140" spans="3:3" x14ac:dyDescent="0.2">
      <c r="C140" s="27"/>
    </row>
    <row r="141" spans="3:3" x14ac:dyDescent="0.2">
      <c r="C141" s="27"/>
    </row>
    <row r="142" spans="3:3" x14ac:dyDescent="0.2">
      <c r="C142" s="27"/>
    </row>
    <row r="143" spans="3:3" x14ac:dyDescent="0.2">
      <c r="C143" s="27"/>
    </row>
    <row r="144" spans="3:3" x14ac:dyDescent="0.2">
      <c r="C144" s="27"/>
    </row>
    <row r="145" spans="3:3" x14ac:dyDescent="0.2">
      <c r="C145" s="27"/>
    </row>
    <row r="146" spans="3:3" x14ac:dyDescent="0.2">
      <c r="C146" s="27"/>
    </row>
    <row r="147" spans="3:3" x14ac:dyDescent="0.2">
      <c r="C147" s="27"/>
    </row>
    <row r="148" spans="3:3" x14ac:dyDescent="0.2">
      <c r="C148" s="27"/>
    </row>
    <row r="149" spans="3:3" x14ac:dyDescent="0.2">
      <c r="C149" s="27"/>
    </row>
    <row r="150" spans="3:3" x14ac:dyDescent="0.2">
      <c r="C150" s="27"/>
    </row>
    <row r="151" spans="3:3" x14ac:dyDescent="0.2">
      <c r="C151" s="27"/>
    </row>
    <row r="152" spans="3:3" x14ac:dyDescent="0.2">
      <c r="C152" s="27"/>
    </row>
    <row r="153" spans="3:3" x14ac:dyDescent="0.2">
      <c r="C153" s="27"/>
    </row>
    <row r="154" spans="3:3" x14ac:dyDescent="0.2">
      <c r="C154" s="27"/>
    </row>
    <row r="155" spans="3:3" x14ac:dyDescent="0.2">
      <c r="C155" s="27"/>
    </row>
    <row r="156" spans="3:3" x14ac:dyDescent="0.2">
      <c r="C156" s="27"/>
    </row>
    <row r="157" spans="3:3" x14ac:dyDescent="0.2">
      <c r="C157" s="27"/>
    </row>
    <row r="158" spans="3:3" x14ac:dyDescent="0.2">
      <c r="C158" s="27"/>
    </row>
    <row r="159" spans="3:3" x14ac:dyDescent="0.2">
      <c r="C159" s="27"/>
    </row>
    <row r="160" spans="3:3" x14ac:dyDescent="0.2">
      <c r="C160" s="27"/>
    </row>
    <row r="161" spans="3:3" x14ac:dyDescent="0.2">
      <c r="C161" s="27"/>
    </row>
    <row r="162" spans="3:3" x14ac:dyDescent="0.2">
      <c r="C162" s="27"/>
    </row>
    <row r="163" spans="3:3" x14ac:dyDescent="0.2">
      <c r="C163" s="27"/>
    </row>
    <row r="164" spans="3:3" x14ac:dyDescent="0.2">
      <c r="C164" s="27"/>
    </row>
    <row r="165" spans="3:3" x14ac:dyDescent="0.2">
      <c r="C165" s="27"/>
    </row>
    <row r="166" spans="3:3" x14ac:dyDescent="0.2">
      <c r="C166" s="27"/>
    </row>
    <row r="167" spans="3:3" x14ac:dyDescent="0.2">
      <c r="C167" s="27"/>
    </row>
    <row r="168" spans="3:3" x14ac:dyDescent="0.2">
      <c r="C168" s="27"/>
    </row>
    <row r="169" spans="3:3" x14ac:dyDescent="0.2">
      <c r="C169" s="27"/>
    </row>
    <row r="170" spans="3:3" x14ac:dyDescent="0.2">
      <c r="C170" s="27"/>
    </row>
    <row r="171" spans="3:3" x14ac:dyDescent="0.2">
      <c r="C171" s="27"/>
    </row>
    <row r="172" spans="3:3" x14ac:dyDescent="0.2">
      <c r="C172" s="27"/>
    </row>
    <row r="173" spans="3:3" x14ac:dyDescent="0.2">
      <c r="C173" s="27"/>
    </row>
    <row r="174" spans="3:3" x14ac:dyDescent="0.2">
      <c r="C174" s="27"/>
    </row>
    <row r="175" spans="3:3" x14ac:dyDescent="0.2">
      <c r="C175" s="27"/>
    </row>
    <row r="176" spans="3:3" x14ac:dyDescent="0.2">
      <c r="C176" s="27"/>
    </row>
    <row r="177" spans="3:3" x14ac:dyDescent="0.2">
      <c r="C177" s="27"/>
    </row>
    <row r="178" spans="3:3" x14ac:dyDescent="0.2">
      <c r="C178" s="27"/>
    </row>
    <row r="179" spans="3:3" x14ac:dyDescent="0.2">
      <c r="C179" s="27"/>
    </row>
    <row r="180" spans="3:3" x14ac:dyDescent="0.2">
      <c r="C180" s="27"/>
    </row>
    <row r="181" spans="3:3" x14ac:dyDescent="0.2">
      <c r="C181" s="27"/>
    </row>
    <row r="182" spans="3:3" x14ac:dyDescent="0.2">
      <c r="C182" s="27"/>
    </row>
    <row r="183" spans="3:3" x14ac:dyDescent="0.2">
      <c r="C183" s="27"/>
    </row>
    <row r="184" spans="3:3" x14ac:dyDescent="0.2">
      <c r="C184" s="27"/>
    </row>
    <row r="185" spans="3:3" x14ac:dyDescent="0.2">
      <c r="C185" s="27"/>
    </row>
    <row r="186" spans="3:3" x14ac:dyDescent="0.2">
      <c r="C186" s="27"/>
    </row>
    <row r="187" spans="3:3" x14ac:dyDescent="0.2">
      <c r="C187" s="27"/>
    </row>
    <row r="188" spans="3:3" x14ac:dyDescent="0.2">
      <c r="C188" s="27"/>
    </row>
    <row r="189" spans="3:3" x14ac:dyDescent="0.2">
      <c r="C189" s="27"/>
    </row>
    <row r="190" spans="3:3" x14ac:dyDescent="0.2">
      <c r="C190" s="27"/>
    </row>
    <row r="191" spans="3:3" x14ac:dyDescent="0.2">
      <c r="C191" s="27"/>
    </row>
    <row r="192" spans="3:3" x14ac:dyDescent="0.2">
      <c r="C192" s="27"/>
    </row>
    <row r="193" spans="3:3" x14ac:dyDescent="0.2">
      <c r="C193" s="27"/>
    </row>
    <row r="194" spans="3:3" x14ac:dyDescent="0.2">
      <c r="C194" s="27"/>
    </row>
    <row r="195" spans="3:3" x14ac:dyDescent="0.2">
      <c r="C195" s="27"/>
    </row>
    <row r="196" spans="3:3" x14ac:dyDescent="0.2">
      <c r="C196" s="27"/>
    </row>
    <row r="197" spans="3:3" x14ac:dyDescent="0.2">
      <c r="C197" s="27"/>
    </row>
    <row r="198" spans="3:3" x14ac:dyDescent="0.2">
      <c r="C198" s="27"/>
    </row>
    <row r="199" spans="3:3" x14ac:dyDescent="0.2">
      <c r="C199" s="27"/>
    </row>
    <row r="200" spans="3:3" x14ac:dyDescent="0.2">
      <c r="C200" s="27"/>
    </row>
    <row r="201" spans="3:3" x14ac:dyDescent="0.2">
      <c r="C201" s="27"/>
    </row>
    <row r="202" spans="3:3" x14ac:dyDescent="0.2">
      <c r="C202" s="27"/>
    </row>
    <row r="203" spans="3:3" x14ac:dyDescent="0.2">
      <c r="C203" s="27"/>
    </row>
    <row r="204" spans="3:3" x14ac:dyDescent="0.2">
      <c r="C204" s="27"/>
    </row>
    <row r="205" spans="3:3" x14ac:dyDescent="0.2">
      <c r="C205" s="27"/>
    </row>
    <row r="206" spans="3:3" x14ac:dyDescent="0.2">
      <c r="C206" s="27"/>
    </row>
    <row r="207" spans="3:3" x14ac:dyDescent="0.2">
      <c r="C207" s="27"/>
    </row>
    <row r="208" spans="3:3" x14ac:dyDescent="0.2">
      <c r="C208" s="27"/>
    </row>
    <row r="209" spans="3:3" x14ac:dyDescent="0.2">
      <c r="C209" s="27"/>
    </row>
    <row r="210" spans="3:3" x14ac:dyDescent="0.2">
      <c r="C210" s="27"/>
    </row>
    <row r="211" spans="3:3" x14ac:dyDescent="0.2">
      <c r="C211" s="27"/>
    </row>
    <row r="212" spans="3:3" x14ac:dyDescent="0.2">
      <c r="C212" s="27"/>
    </row>
    <row r="213" spans="3:3" x14ac:dyDescent="0.2">
      <c r="C213" s="27"/>
    </row>
    <row r="214" spans="3:3" x14ac:dyDescent="0.2">
      <c r="C214" s="27"/>
    </row>
    <row r="215" spans="3:3" x14ac:dyDescent="0.2">
      <c r="C215" s="27"/>
    </row>
    <row r="216" spans="3:3" x14ac:dyDescent="0.2">
      <c r="C216" s="27"/>
    </row>
    <row r="217" spans="3:3" x14ac:dyDescent="0.2">
      <c r="C217" s="27"/>
    </row>
    <row r="218" spans="3:3" x14ac:dyDescent="0.2">
      <c r="C218" s="27"/>
    </row>
    <row r="219" spans="3:3" x14ac:dyDescent="0.2">
      <c r="C219" s="27"/>
    </row>
    <row r="220" spans="3:3" x14ac:dyDescent="0.2">
      <c r="C220" s="27"/>
    </row>
    <row r="221" spans="3:3" x14ac:dyDescent="0.2">
      <c r="C221" s="27"/>
    </row>
    <row r="222" spans="3:3" x14ac:dyDescent="0.2">
      <c r="C222" s="27"/>
    </row>
    <row r="223" spans="3:3" x14ac:dyDescent="0.2">
      <c r="C223" s="27"/>
    </row>
    <row r="224" spans="3:3" x14ac:dyDescent="0.2">
      <c r="C224" s="27"/>
    </row>
    <row r="225" spans="3:3" x14ac:dyDescent="0.2">
      <c r="C225" s="27"/>
    </row>
    <row r="226" spans="3:3" x14ac:dyDescent="0.2">
      <c r="C226" s="27"/>
    </row>
    <row r="227" spans="3:3" x14ac:dyDescent="0.2">
      <c r="C227" s="27"/>
    </row>
    <row r="228" spans="3:3" x14ac:dyDescent="0.2">
      <c r="C228" s="27"/>
    </row>
    <row r="229" spans="3:3" x14ac:dyDescent="0.2">
      <c r="C229" s="27"/>
    </row>
    <row r="230" spans="3:3" x14ac:dyDescent="0.2">
      <c r="C230" s="27"/>
    </row>
    <row r="231" spans="3:3" x14ac:dyDescent="0.2">
      <c r="C231" s="27"/>
    </row>
    <row r="232" spans="3:3" x14ac:dyDescent="0.2">
      <c r="C232" s="27"/>
    </row>
    <row r="233" spans="3:3" x14ac:dyDescent="0.2">
      <c r="C233" s="27"/>
    </row>
    <row r="234" spans="3:3" x14ac:dyDescent="0.2">
      <c r="C234" s="27"/>
    </row>
    <row r="235" spans="3:3" x14ac:dyDescent="0.2">
      <c r="C235" s="27"/>
    </row>
    <row r="236" spans="3:3" x14ac:dyDescent="0.2">
      <c r="C236" s="27"/>
    </row>
    <row r="237" spans="3:3" x14ac:dyDescent="0.2">
      <c r="C237" s="27"/>
    </row>
    <row r="238" spans="3:3" x14ac:dyDescent="0.2">
      <c r="C238" s="27"/>
    </row>
    <row r="239" spans="3:3" x14ac:dyDescent="0.2">
      <c r="C239" s="27"/>
    </row>
    <row r="240" spans="3:3" x14ac:dyDescent="0.2">
      <c r="C240" s="27"/>
    </row>
    <row r="241" spans="3:3" x14ac:dyDescent="0.2">
      <c r="C241" s="27"/>
    </row>
    <row r="242" spans="3:3" x14ac:dyDescent="0.2">
      <c r="C242" s="27"/>
    </row>
    <row r="243" spans="3:3" x14ac:dyDescent="0.2">
      <c r="C243" s="27"/>
    </row>
    <row r="244" spans="3:3" x14ac:dyDescent="0.2">
      <c r="C244" s="27"/>
    </row>
    <row r="245" spans="3:3" x14ac:dyDescent="0.2">
      <c r="C245" s="27"/>
    </row>
    <row r="246" spans="3:3" x14ac:dyDescent="0.2">
      <c r="C246" s="27"/>
    </row>
    <row r="247" spans="3:3" x14ac:dyDescent="0.2">
      <c r="C247" s="27"/>
    </row>
    <row r="248" spans="3:3" x14ac:dyDescent="0.2">
      <c r="C248" s="27"/>
    </row>
    <row r="249" spans="3:3" x14ac:dyDescent="0.2">
      <c r="C249" s="27"/>
    </row>
    <row r="250" spans="3:3" x14ac:dyDescent="0.2">
      <c r="C250" s="27"/>
    </row>
    <row r="251" spans="3:3" x14ac:dyDescent="0.2">
      <c r="C251" s="27"/>
    </row>
    <row r="252" spans="3:3" x14ac:dyDescent="0.2">
      <c r="C252" s="27"/>
    </row>
    <row r="253" spans="3:3" x14ac:dyDescent="0.2">
      <c r="C253" s="27"/>
    </row>
    <row r="254" spans="3:3" x14ac:dyDescent="0.2">
      <c r="C254" s="27"/>
    </row>
    <row r="255" spans="3:3" x14ac:dyDescent="0.2">
      <c r="C255" s="27"/>
    </row>
    <row r="256" spans="3:3" x14ac:dyDescent="0.2">
      <c r="C256" s="27"/>
    </row>
    <row r="257" spans="3:3" x14ac:dyDescent="0.2">
      <c r="C257" s="27"/>
    </row>
    <row r="258" spans="3:3" x14ac:dyDescent="0.2">
      <c r="C258" s="27"/>
    </row>
    <row r="259" spans="3:3" x14ac:dyDescent="0.2">
      <c r="C259" s="27"/>
    </row>
    <row r="260" spans="3:3" x14ac:dyDescent="0.2">
      <c r="C260" s="27"/>
    </row>
    <row r="261" spans="3:3" x14ac:dyDescent="0.2">
      <c r="C261" s="27"/>
    </row>
    <row r="262" spans="3:3" x14ac:dyDescent="0.2">
      <c r="C262" s="27"/>
    </row>
    <row r="263" spans="3:3" x14ac:dyDescent="0.2">
      <c r="C263" s="27"/>
    </row>
    <row r="264" spans="3:3" x14ac:dyDescent="0.2">
      <c r="C264" s="27"/>
    </row>
    <row r="265" spans="3:3" x14ac:dyDescent="0.2">
      <c r="C265" s="27"/>
    </row>
    <row r="266" spans="3:3" x14ac:dyDescent="0.2">
      <c r="C266" s="27"/>
    </row>
    <row r="267" spans="3:3" x14ac:dyDescent="0.2">
      <c r="C267" s="27"/>
    </row>
    <row r="268" spans="3:3" x14ac:dyDescent="0.2">
      <c r="C268" s="27"/>
    </row>
    <row r="269" spans="3:3" x14ac:dyDescent="0.2">
      <c r="C269" s="27"/>
    </row>
    <row r="270" spans="3:3" x14ac:dyDescent="0.2">
      <c r="C270" s="27"/>
    </row>
    <row r="271" spans="3:3" x14ac:dyDescent="0.2">
      <c r="C271" s="27"/>
    </row>
    <row r="272" spans="3:3" x14ac:dyDescent="0.2">
      <c r="C272" s="27"/>
    </row>
    <row r="273" spans="3:3" x14ac:dyDescent="0.2">
      <c r="C273" s="27"/>
    </row>
    <row r="274" spans="3:3" x14ac:dyDescent="0.2">
      <c r="C274" s="27"/>
    </row>
    <row r="275" spans="3:3" x14ac:dyDescent="0.2">
      <c r="C275" s="27"/>
    </row>
    <row r="276" spans="3:3" x14ac:dyDescent="0.2">
      <c r="C276" s="27"/>
    </row>
    <row r="277" spans="3:3" x14ac:dyDescent="0.2">
      <c r="C277" s="27"/>
    </row>
    <row r="278" spans="3:3" x14ac:dyDescent="0.2">
      <c r="C278" s="27"/>
    </row>
    <row r="279" spans="3:3" x14ac:dyDescent="0.2">
      <c r="C279" s="27"/>
    </row>
    <row r="280" spans="3:3" x14ac:dyDescent="0.2">
      <c r="C280" s="27"/>
    </row>
    <row r="281" spans="3:3" x14ac:dyDescent="0.2">
      <c r="C281" s="27"/>
    </row>
    <row r="282" spans="3:3" x14ac:dyDescent="0.2">
      <c r="C282" s="27"/>
    </row>
    <row r="283" spans="3:3" x14ac:dyDescent="0.2">
      <c r="C283" s="27"/>
    </row>
    <row r="284" spans="3:3" x14ac:dyDescent="0.2">
      <c r="C284" s="27"/>
    </row>
    <row r="285" spans="3:3" x14ac:dyDescent="0.2">
      <c r="C285" s="27"/>
    </row>
    <row r="286" spans="3:3" x14ac:dyDescent="0.2">
      <c r="C286" s="27"/>
    </row>
    <row r="287" spans="3:3" x14ac:dyDescent="0.2">
      <c r="C287" s="27"/>
    </row>
    <row r="288" spans="3:3" x14ac:dyDescent="0.2">
      <c r="C288" s="27"/>
    </row>
    <row r="289" spans="3:3" x14ac:dyDescent="0.2">
      <c r="C289" s="27"/>
    </row>
    <row r="290" spans="3:3" x14ac:dyDescent="0.2">
      <c r="C290" s="27"/>
    </row>
    <row r="291" spans="3:3" x14ac:dyDescent="0.2">
      <c r="C291" s="27"/>
    </row>
    <row r="292" spans="3:3" x14ac:dyDescent="0.2">
      <c r="C292" s="27"/>
    </row>
    <row r="293" spans="3:3" x14ac:dyDescent="0.2">
      <c r="C293" s="27"/>
    </row>
    <row r="294" spans="3:3" x14ac:dyDescent="0.2">
      <c r="C294" s="27"/>
    </row>
    <row r="295" spans="3:3" x14ac:dyDescent="0.2">
      <c r="C295" s="27"/>
    </row>
    <row r="296" spans="3:3" x14ac:dyDescent="0.2">
      <c r="C296" s="27"/>
    </row>
    <row r="297" spans="3:3" x14ac:dyDescent="0.2">
      <c r="C297" s="27"/>
    </row>
    <row r="298" spans="3:3" x14ac:dyDescent="0.2">
      <c r="C298" s="27"/>
    </row>
    <row r="299" spans="3:3" x14ac:dyDescent="0.2">
      <c r="C299" s="27"/>
    </row>
    <row r="300" spans="3:3" x14ac:dyDescent="0.2">
      <c r="C300" s="27"/>
    </row>
    <row r="301" spans="3:3" x14ac:dyDescent="0.2">
      <c r="C301" s="27"/>
    </row>
    <row r="302" spans="3:3" x14ac:dyDescent="0.2">
      <c r="C302" s="27"/>
    </row>
    <row r="303" spans="3:3" x14ac:dyDescent="0.2">
      <c r="C303" s="27"/>
    </row>
    <row r="304" spans="3:3" x14ac:dyDescent="0.2">
      <c r="C304" s="27"/>
    </row>
    <row r="305" spans="3:3" x14ac:dyDescent="0.2">
      <c r="C305" s="27"/>
    </row>
    <row r="306" spans="3:3" x14ac:dyDescent="0.2">
      <c r="C306" s="27"/>
    </row>
    <row r="307" spans="3:3" x14ac:dyDescent="0.2">
      <c r="C307" s="27"/>
    </row>
    <row r="308" spans="3:3" x14ac:dyDescent="0.2">
      <c r="C308" s="27"/>
    </row>
    <row r="309" spans="3:3" x14ac:dyDescent="0.2">
      <c r="C309" s="27"/>
    </row>
    <row r="310" spans="3:3" x14ac:dyDescent="0.2">
      <c r="C310" s="27"/>
    </row>
    <row r="311" spans="3:3" x14ac:dyDescent="0.2">
      <c r="C311" s="27"/>
    </row>
    <row r="312" spans="3:3" x14ac:dyDescent="0.2">
      <c r="C312" s="27"/>
    </row>
    <row r="313" spans="3:3" x14ac:dyDescent="0.2">
      <c r="C313" s="27"/>
    </row>
    <row r="314" spans="3:3" x14ac:dyDescent="0.2">
      <c r="C314" s="27"/>
    </row>
    <row r="315" spans="3:3" x14ac:dyDescent="0.2">
      <c r="C315" s="27"/>
    </row>
    <row r="316" spans="3:3" x14ac:dyDescent="0.2">
      <c r="C316" s="27"/>
    </row>
    <row r="317" spans="3:3" x14ac:dyDescent="0.2">
      <c r="C317" s="27"/>
    </row>
    <row r="318" spans="3:3" x14ac:dyDescent="0.2">
      <c r="C318" s="27"/>
    </row>
    <row r="319" spans="3:3" x14ac:dyDescent="0.2">
      <c r="C319" s="27"/>
    </row>
    <row r="320" spans="3:3" x14ac:dyDescent="0.2">
      <c r="C320" s="27"/>
    </row>
    <row r="321" spans="3:3" x14ac:dyDescent="0.2">
      <c r="C321" s="27"/>
    </row>
    <row r="322" spans="3:3" x14ac:dyDescent="0.2">
      <c r="C322" s="27"/>
    </row>
    <row r="323" spans="3:3" x14ac:dyDescent="0.2">
      <c r="C323" s="27"/>
    </row>
    <row r="324" spans="3:3" x14ac:dyDescent="0.2">
      <c r="C324" s="27"/>
    </row>
    <row r="325" spans="3:3" x14ac:dyDescent="0.2">
      <c r="C325" s="27"/>
    </row>
    <row r="326" spans="3:3" x14ac:dyDescent="0.2">
      <c r="C326" s="27"/>
    </row>
    <row r="327" spans="3:3" x14ac:dyDescent="0.2">
      <c r="C327" s="27"/>
    </row>
    <row r="328" spans="3:3" x14ac:dyDescent="0.2">
      <c r="C328" s="27"/>
    </row>
    <row r="329" spans="3:3" x14ac:dyDescent="0.2">
      <c r="C329" s="27"/>
    </row>
    <row r="330" spans="3:3" x14ac:dyDescent="0.2">
      <c r="C330" s="27"/>
    </row>
    <row r="331" spans="3:3" x14ac:dyDescent="0.2">
      <c r="C331" s="27"/>
    </row>
    <row r="332" spans="3:3" x14ac:dyDescent="0.2">
      <c r="C332" s="27"/>
    </row>
    <row r="333" spans="3:3" x14ac:dyDescent="0.2">
      <c r="C333" s="27"/>
    </row>
    <row r="334" spans="3:3" x14ac:dyDescent="0.2">
      <c r="C334" s="27"/>
    </row>
    <row r="335" spans="3:3" x14ac:dyDescent="0.2">
      <c r="C335" s="27"/>
    </row>
    <row r="336" spans="3:3" x14ac:dyDescent="0.2">
      <c r="C336" s="27"/>
    </row>
    <row r="337" spans="3:3" x14ac:dyDescent="0.2">
      <c r="C337" s="27"/>
    </row>
    <row r="338" spans="3:3" x14ac:dyDescent="0.2">
      <c r="C338" s="27"/>
    </row>
    <row r="339" spans="3:3" x14ac:dyDescent="0.2">
      <c r="C339" s="27"/>
    </row>
    <row r="340" spans="3:3" x14ac:dyDescent="0.2">
      <c r="C340" s="27"/>
    </row>
    <row r="341" spans="3:3" x14ac:dyDescent="0.2">
      <c r="C341" s="27"/>
    </row>
    <row r="342" spans="3:3" x14ac:dyDescent="0.2">
      <c r="C342" s="27"/>
    </row>
    <row r="343" spans="3:3" x14ac:dyDescent="0.2">
      <c r="C343" s="27"/>
    </row>
    <row r="344" spans="3:3" x14ac:dyDescent="0.2">
      <c r="C344" s="27"/>
    </row>
    <row r="345" spans="3:3" x14ac:dyDescent="0.2">
      <c r="C345" s="27"/>
    </row>
    <row r="346" spans="3:3" x14ac:dyDescent="0.2">
      <c r="C346" s="27"/>
    </row>
    <row r="347" spans="3:3" x14ac:dyDescent="0.2">
      <c r="C347" s="27"/>
    </row>
    <row r="348" spans="3:3" x14ac:dyDescent="0.2">
      <c r="C348" s="27"/>
    </row>
    <row r="349" spans="3:3" x14ac:dyDescent="0.2">
      <c r="C349" s="27"/>
    </row>
    <row r="350" spans="3:3" x14ac:dyDescent="0.2">
      <c r="C350" s="27"/>
    </row>
    <row r="351" spans="3:3" x14ac:dyDescent="0.2">
      <c r="C351" s="27"/>
    </row>
    <row r="352" spans="3:3" x14ac:dyDescent="0.2">
      <c r="C352" s="27"/>
    </row>
    <row r="353" spans="3:3" x14ac:dyDescent="0.2">
      <c r="C353" s="27"/>
    </row>
    <row r="354" spans="3:3" x14ac:dyDescent="0.2">
      <c r="C354" s="27"/>
    </row>
    <row r="355" spans="3:3" x14ac:dyDescent="0.2">
      <c r="C355" s="27"/>
    </row>
    <row r="356" spans="3:3" x14ac:dyDescent="0.2">
      <c r="C356" s="27"/>
    </row>
    <row r="357" spans="3:3" x14ac:dyDescent="0.2">
      <c r="C357" s="27"/>
    </row>
    <row r="358" spans="3:3" x14ac:dyDescent="0.2">
      <c r="C358" s="27"/>
    </row>
    <row r="359" spans="3:3" x14ac:dyDescent="0.2">
      <c r="C359" s="27"/>
    </row>
    <row r="360" spans="3:3" x14ac:dyDescent="0.2">
      <c r="C360" s="27"/>
    </row>
    <row r="361" spans="3:3" x14ac:dyDescent="0.2">
      <c r="C361" s="27"/>
    </row>
    <row r="362" spans="3:3" x14ac:dyDescent="0.2">
      <c r="C362" s="27"/>
    </row>
    <row r="363" spans="3:3" x14ac:dyDescent="0.2">
      <c r="C363" s="27"/>
    </row>
    <row r="364" spans="3:3" x14ac:dyDescent="0.2">
      <c r="C364" s="27"/>
    </row>
    <row r="365" spans="3:3" x14ac:dyDescent="0.2">
      <c r="C365" s="27"/>
    </row>
    <row r="366" spans="3:3" x14ac:dyDescent="0.2">
      <c r="C366" s="27"/>
    </row>
    <row r="367" spans="3:3" x14ac:dyDescent="0.2">
      <c r="C367" s="27"/>
    </row>
    <row r="368" spans="3:3" x14ac:dyDescent="0.2">
      <c r="C368" s="27"/>
    </row>
    <row r="369" spans="3:3" x14ac:dyDescent="0.2">
      <c r="C369" s="27"/>
    </row>
    <row r="370" spans="3:3" x14ac:dyDescent="0.2">
      <c r="C370" s="27"/>
    </row>
    <row r="371" spans="3:3" x14ac:dyDescent="0.2">
      <c r="C371" s="27"/>
    </row>
    <row r="372" spans="3:3" x14ac:dyDescent="0.2">
      <c r="C372" s="27"/>
    </row>
    <row r="373" spans="3:3" x14ac:dyDescent="0.2">
      <c r="C373" s="27"/>
    </row>
    <row r="374" spans="3:3" x14ac:dyDescent="0.2">
      <c r="C374" s="27"/>
    </row>
    <row r="375" spans="3:3" x14ac:dyDescent="0.2">
      <c r="C375" s="27"/>
    </row>
    <row r="376" spans="3:3" x14ac:dyDescent="0.2">
      <c r="C376" s="27"/>
    </row>
    <row r="377" spans="3:3" x14ac:dyDescent="0.2">
      <c r="C377" s="27"/>
    </row>
    <row r="378" spans="3:3" x14ac:dyDescent="0.2">
      <c r="C378" s="27"/>
    </row>
    <row r="379" spans="3:3" x14ac:dyDescent="0.2">
      <c r="C379" s="27"/>
    </row>
    <row r="380" spans="3:3" x14ac:dyDescent="0.2">
      <c r="C380" s="27"/>
    </row>
    <row r="381" spans="3:3" x14ac:dyDescent="0.2">
      <c r="C381" s="27"/>
    </row>
    <row r="382" spans="3:3" x14ac:dyDescent="0.2">
      <c r="C382" s="27"/>
    </row>
    <row r="383" spans="3:3" x14ac:dyDescent="0.2">
      <c r="C383" s="27"/>
    </row>
    <row r="384" spans="3:3" x14ac:dyDescent="0.2">
      <c r="C384" s="27"/>
    </row>
    <row r="385" spans="3:3" x14ac:dyDescent="0.2">
      <c r="C385" s="27"/>
    </row>
    <row r="386" spans="3:3" x14ac:dyDescent="0.2">
      <c r="C386" s="27"/>
    </row>
    <row r="387" spans="3:3" x14ac:dyDescent="0.2">
      <c r="C387" s="27"/>
    </row>
    <row r="388" spans="3:3" x14ac:dyDescent="0.2">
      <c r="C388" s="27"/>
    </row>
    <row r="389" spans="3:3" x14ac:dyDescent="0.2">
      <c r="C389" s="27"/>
    </row>
    <row r="390" spans="3:3" x14ac:dyDescent="0.2">
      <c r="C390" s="27"/>
    </row>
    <row r="391" spans="3:3" x14ac:dyDescent="0.2">
      <c r="C391" s="27"/>
    </row>
    <row r="392" spans="3:3" x14ac:dyDescent="0.2">
      <c r="C392" s="27"/>
    </row>
    <row r="393" spans="3:3" x14ac:dyDescent="0.2">
      <c r="C393" s="27"/>
    </row>
    <row r="394" spans="3:3" x14ac:dyDescent="0.2">
      <c r="C394" s="27"/>
    </row>
    <row r="395" spans="3:3" x14ac:dyDescent="0.2">
      <c r="C395" s="27"/>
    </row>
    <row r="396" spans="3:3" x14ac:dyDescent="0.2">
      <c r="C396" s="27"/>
    </row>
    <row r="397" spans="3:3" x14ac:dyDescent="0.2">
      <c r="C397" s="27"/>
    </row>
    <row r="398" spans="3:3" x14ac:dyDescent="0.2">
      <c r="C398" s="27"/>
    </row>
    <row r="399" spans="3:3" x14ac:dyDescent="0.2">
      <c r="C399" s="27"/>
    </row>
    <row r="400" spans="3:3" x14ac:dyDescent="0.2">
      <c r="C400" s="27"/>
    </row>
    <row r="401" spans="3:3" x14ac:dyDescent="0.2">
      <c r="C401" s="27"/>
    </row>
    <row r="402" spans="3:3" x14ac:dyDescent="0.2">
      <c r="C402" s="27"/>
    </row>
    <row r="403" spans="3:3" x14ac:dyDescent="0.2">
      <c r="C403" s="27"/>
    </row>
    <row r="404" spans="3:3" x14ac:dyDescent="0.2">
      <c r="C404" s="27"/>
    </row>
    <row r="405" spans="3:3" x14ac:dyDescent="0.2">
      <c r="C405" s="27"/>
    </row>
    <row r="406" spans="3:3" x14ac:dyDescent="0.2">
      <c r="C406" s="27"/>
    </row>
    <row r="407" spans="3:3" x14ac:dyDescent="0.2">
      <c r="C407" s="27"/>
    </row>
    <row r="408" spans="3:3" x14ac:dyDescent="0.2">
      <c r="C408" s="27"/>
    </row>
    <row r="409" spans="3:3" x14ac:dyDescent="0.2">
      <c r="C409" s="27"/>
    </row>
    <row r="410" spans="3:3" x14ac:dyDescent="0.2">
      <c r="C410" s="27"/>
    </row>
    <row r="411" spans="3:3" x14ac:dyDescent="0.2">
      <c r="C411" s="27"/>
    </row>
    <row r="412" spans="3:3" x14ac:dyDescent="0.2">
      <c r="C412" s="27"/>
    </row>
    <row r="413" spans="3:3" x14ac:dyDescent="0.2">
      <c r="C413" s="27"/>
    </row>
    <row r="414" spans="3:3" x14ac:dyDescent="0.2">
      <c r="C414" s="27"/>
    </row>
    <row r="415" spans="3:3" x14ac:dyDescent="0.2">
      <c r="C415" s="27"/>
    </row>
    <row r="416" spans="3:3" x14ac:dyDescent="0.2">
      <c r="C416" s="27"/>
    </row>
    <row r="417" spans="3:3" x14ac:dyDescent="0.2">
      <c r="C417" s="27"/>
    </row>
    <row r="418" spans="3:3" x14ac:dyDescent="0.2">
      <c r="C418" s="27"/>
    </row>
    <row r="419" spans="3:3" x14ac:dyDescent="0.2">
      <c r="C419" s="27"/>
    </row>
    <row r="420" spans="3:3" x14ac:dyDescent="0.2">
      <c r="C420" s="27"/>
    </row>
    <row r="421" spans="3:3" x14ac:dyDescent="0.2">
      <c r="C421" s="27"/>
    </row>
    <row r="422" spans="3:3" x14ac:dyDescent="0.2">
      <c r="C422" s="27"/>
    </row>
    <row r="423" spans="3:3" x14ac:dyDescent="0.2">
      <c r="C423" s="27"/>
    </row>
    <row r="424" spans="3:3" x14ac:dyDescent="0.2">
      <c r="C424" s="27"/>
    </row>
    <row r="425" spans="3:3" x14ac:dyDescent="0.2">
      <c r="C425" s="27"/>
    </row>
    <row r="426" spans="3:3" x14ac:dyDescent="0.2">
      <c r="C426" s="27"/>
    </row>
    <row r="427" spans="3:3" x14ac:dyDescent="0.2">
      <c r="C427" s="27"/>
    </row>
    <row r="428" spans="3:3" x14ac:dyDescent="0.2">
      <c r="C428" s="27"/>
    </row>
    <row r="429" spans="3:3" x14ac:dyDescent="0.2">
      <c r="C429" s="27"/>
    </row>
    <row r="430" spans="3:3" x14ac:dyDescent="0.2">
      <c r="C430" s="27"/>
    </row>
    <row r="431" spans="3:3" x14ac:dyDescent="0.2">
      <c r="C431" s="27"/>
    </row>
    <row r="432" spans="3:3" x14ac:dyDescent="0.2">
      <c r="C432" s="27"/>
    </row>
    <row r="433" spans="3:3" x14ac:dyDescent="0.2">
      <c r="C433" s="27"/>
    </row>
    <row r="434" spans="3:3" x14ac:dyDescent="0.2">
      <c r="C434" s="27"/>
    </row>
    <row r="435" spans="3:3" x14ac:dyDescent="0.2">
      <c r="C435" s="27"/>
    </row>
    <row r="436" spans="3:3" x14ac:dyDescent="0.2">
      <c r="C436" s="27"/>
    </row>
    <row r="437" spans="3:3" x14ac:dyDescent="0.2">
      <c r="C437" s="27"/>
    </row>
    <row r="438" spans="3:3" x14ac:dyDescent="0.2">
      <c r="C438" s="27"/>
    </row>
    <row r="439" spans="3:3" x14ac:dyDescent="0.2">
      <c r="C439" s="27"/>
    </row>
    <row r="440" spans="3:3" x14ac:dyDescent="0.2">
      <c r="C440" s="27"/>
    </row>
    <row r="441" spans="3:3" x14ac:dyDescent="0.2">
      <c r="C441" s="27"/>
    </row>
    <row r="442" spans="3:3" x14ac:dyDescent="0.2">
      <c r="C442" s="27"/>
    </row>
    <row r="443" spans="3:3" x14ac:dyDescent="0.2">
      <c r="C443" s="27"/>
    </row>
    <row r="444" spans="3:3" x14ac:dyDescent="0.2">
      <c r="C444" s="27"/>
    </row>
    <row r="445" spans="3:3" x14ac:dyDescent="0.2">
      <c r="C445" s="27"/>
    </row>
    <row r="446" spans="3:3" x14ac:dyDescent="0.2">
      <c r="C446" s="27"/>
    </row>
    <row r="447" spans="3:3" x14ac:dyDescent="0.2">
      <c r="C447" s="27"/>
    </row>
    <row r="448" spans="3:3" x14ac:dyDescent="0.2">
      <c r="C448" s="27"/>
    </row>
    <row r="449" spans="3:3" x14ac:dyDescent="0.2">
      <c r="C449" s="27"/>
    </row>
    <row r="450" spans="3:3" x14ac:dyDescent="0.2">
      <c r="C450" s="27"/>
    </row>
    <row r="451" spans="3:3" x14ac:dyDescent="0.2">
      <c r="C451" s="27"/>
    </row>
    <row r="452" spans="3:3" x14ac:dyDescent="0.2">
      <c r="C452" s="27"/>
    </row>
    <row r="453" spans="3:3" x14ac:dyDescent="0.2">
      <c r="C453" s="27"/>
    </row>
    <row r="454" spans="3:3" x14ac:dyDescent="0.2">
      <c r="C454" s="27"/>
    </row>
    <row r="455" spans="3:3" x14ac:dyDescent="0.2">
      <c r="C455" s="27"/>
    </row>
    <row r="456" spans="3:3" x14ac:dyDescent="0.2">
      <c r="C456" s="27"/>
    </row>
    <row r="457" spans="3:3" x14ac:dyDescent="0.2">
      <c r="C457" s="27"/>
    </row>
    <row r="458" spans="3:3" x14ac:dyDescent="0.2">
      <c r="C458" s="27"/>
    </row>
    <row r="459" spans="3:3" x14ac:dyDescent="0.2">
      <c r="C459" s="27"/>
    </row>
    <row r="460" spans="3:3" x14ac:dyDescent="0.2">
      <c r="C460" s="27"/>
    </row>
    <row r="461" spans="3:3" x14ac:dyDescent="0.2">
      <c r="C461" s="27"/>
    </row>
    <row r="462" spans="3:3" x14ac:dyDescent="0.2">
      <c r="C462" s="27"/>
    </row>
    <row r="463" spans="3:3" x14ac:dyDescent="0.2">
      <c r="C463" s="27"/>
    </row>
    <row r="464" spans="3:3" x14ac:dyDescent="0.2">
      <c r="C464" s="27"/>
    </row>
    <row r="465" spans="3:3" x14ac:dyDescent="0.2">
      <c r="C465" s="27"/>
    </row>
    <row r="466" spans="3:3" x14ac:dyDescent="0.2">
      <c r="C466" s="27"/>
    </row>
    <row r="467" spans="3:3" x14ac:dyDescent="0.2">
      <c r="C467" s="27"/>
    </row>
    <row r="468" spans="3:3" x14ac:dyDescent="0.2">
      <c r="C468" s="27"/>
    </row>
    <row r="469" spans="3:3" x14ac:dyDescent="0.2">
      <c r="C469" s="27"/>
    </row>
    <row r="470" spans="3:3" x14ac:dyDescent="0.2">
      <c r="C470" s="27"/>
    </row>
    <row r="471" spans="3:3" x14ac:dyDescent="0.2">
      <c r="C471" s="27"/>
    </row>
    <row r="472" spans="3:3" x14ac:dyDescent="0.2">
      <c r="C472" s="27"/>
    </row>
    <row r="473" spans="3:3" x14ac:dyDescent="0.2">
      <c r="C473" s="27"/>
    </row>
    <row r="474" spans="3:3" x14ac:dyDescent="0.2">
      <c r="C474" s="27"/>
    </row>
    <row r="475" spans="3:3" x14ac:dyDescent="0.2">
      <c r="C475" s="27"/>
    </row>
    <row r="476" spans="3:3" x14ac:dyDescent="0.2">
      <c r="C476" s="27"/>
    </row>
    <row r="477" spans="3:3" x14ac:dyDescent="0.2">
      <c r="C477" s="27"/>
    </row>
    <row r="478" spans="3:3" x14ac:dyDescent="0.2">
      <c r="C478" s="27"/>
    </row>
    <row r="479" spans="3:3" x14ac:dyDescent="0.2">
      <c r="C479" s="27"/>
    </row>
    <row r="480" spans="3:3" x14ac:dyDescent="0.2">
      <c r="C480" s="27"/>
    </row>
    <row r="481" spans="3:3" x14ac:dyDescent="0.2">
      <c r="C481" s="27"/>
    </row>
    <row r="482" spans="3:3" x14ac:dyDescent="0.2">
      <c r="C482" s="27"/>
    </row>
    <row r="483" spans="3:3" x14ac:dyDescent="0.2">
      <c r="C483" s="27"/>
    </row>
    <row r="484" spans="3:3" x14ac:dyDescent="0.2">
      <c r="C484" s="27"/>
    </row>
    <row r="485" spans="3:3" x14ac:dyDescent="0.2">
      <c r="C485" s="27"/>
    </row>
    <row r="486" spans="3:3" x14ac:dyDescent="0.2">
      <c r="C486" s="27"/>
    </row>
    <row r="487" spans="3:3" x14ac:dyDescent="0.2">
      <c r="C487" s="27"/>
    </row>
    <row r="488" spans="3:3" x14ac:dyDescent="0.2">
      <c r="C488" s="27"/>
    </row>
    <row r="489" spans="3:3" x14ac:dyDescent="0.2">
      <c r="C489" s="27"/>
    </row>
    <row r="490" spans="3:3" x14ac:dyDescent="0.2">
      <c r="C490" s="27"/>
    </row>
    <row r="491" spans="3:3" x14ac:dyDescent="0.2">
      <c r="C491" s="27"/>
    </row>
    <row r="492" spans="3:3" x14ac:dyDescent="0.2">
      <c r="C492" s="27"/>
    </row>
    <row r="493" spans="3:3" x14ac:dyDescent="0.2">
      <c r="C493" s="27"/>
    </row>
    <row r="494" spans="3:3" x14ac:dyDescent="0.2">
      <c r="C494" s="27"/>
    </row>
    <row r="495" spans="3:3" x14ac:dyDescent="0.2">
      <c r="C495" s="27"/>
    </row>
    <row r="496" spans="3:3" x14ac:dyDescent="0.2">
      <c r="C496" s="27"/>
    </row>
    <row r="497" spans="3:3" x14ac:dyDescent="0.2">
      <c r="C497" s="27"/>
    </row>
    <row r="498" spans="3:3" x14ac:dyDescent="0.2">
      <c r="C498" s="27"/>
    </row>
    <row r="499" spans="3:3" x14ac:dyDescent="0.2">
      <c r="C499" s="27"/>
    </row>
    <row r="500" spans="3:3" x14ac:dyDescent="0.2">
      <c r="C500" s="27"/>
    </row>
    <row r="501" spans="3:3" x14ac:dyDescent="0.2">
      <c r="C501" s="27"/>
    </row>
    <row r="502" spans="3:3" x14ac:dyDescent="0.2">
      <c r="C502" s="27"/>
    </row>
    <row r="503" spans="3:3" x14ac:dyDescent="0.2">
      <c r="C503" s="27"/>
    </row>
    <row r="504" spans="3:3" x14ac:dyDescent="0.2">
      <c r="C504" s="27"/>
    </row>
    <row r="505" spans="3:3" x14ac:dyDescent="0.2">
      <c r="C505" s="27"/>
    </row>
    <row r="506" spans="3:3" x14ac:dyDescent="0.2">
      <c r="C506" s="27"/>
    </row>
    <row r="507" spans="3:3" x14ac:dyDescent="0.2">
      <c r="C507" s="27"/>
    </row>
    <row r="508" spans="3:3" x14ac:dyDescent="0.2">
      <c r="C508" s="27"/>
    </row>
    <row r="509" spans="3:3" x14ac:dyDescent="0.2">
      <c r="C509" s="27"/>
    </row>
    <row r="510" spans="3:3" x14ac:dyDescent="0.2">
      <c r="C510" s="27"/>
    </row>
    <row r="511" spans="3:3" x14ac:dyDescent="0.2">
      <c r="C511" s="27"/>
    </row>
    <row r="512" spans="3:3" x14ac:dyDescent="0.2">
      <c r="C512" s="27"/>
    </row>
    <row r="513" spans="3:3" x14ac:dyDescent="0.2">
      <c r="C513" s="27"/>
    </row>
    <row r="514" spans="3:3" x14ac:dyDescent="0.2">
      <c r="C514" s="27"/>
    </row>
    <row r="515" spans="3:3" x14ac:dyDescent="0.2">
      <c r="C515" s="27"/>
    </row>
    <row r="516" spans="3:3" x14ac:dyDescent="0.2">
      <c r="C516" s="27"/>
    </row>
    <row r="517" spans="3:3" x14ac:dyDescent="0.2">
      <c r="C517" s="27"/>
    </row>
    <row r="518" spans="3:3" x14ac:dyDescent="0.2">
      <c r="C518" s="27"/>
    </row>
    <row r="519" spans="3:3" x14ac:dyDescent="0.2">
      <c r="C519" s="27"/>
    </row>
    <row r="520" spans="3:3" x14ac:dyDescent="0.2">
      <c r="C520" s="27"/>
    </row>
    <row r="521" spans="3:3" x14ac:dyDescent="0.2">
      <c r="C521" s="27"/>
    </row>
    <row r="522" spans="3:3" x14ac:dyDescent="0.2">
      <c r="C522" s="27"/>
    </row>
    <row r="523" spans="3:3" x14ac:dyDescent="0.2">
      <c r="C523" s="27"/>
    </row>
    <row r="524" spans="3:3" x14ac:dyDescent="0.2">
      <c r="C524" s="27"/>
    </row>
    <row r="525" spans="3:3" x14ac:dyDescent="0.2">
      <c r="C525" s="27"/>
    </row>
    <row r="526" spans="3:3" x14ac:dyDescent="0.2">
      <c r="C526" s="27"/>
    </row>
    <row r="527" spans="3:3" x14ac:dyDescent="0.2">
      <c r="C527" s="27"/>
    </row>
    <row r="528" spans="3:3" x14ac:dyDescent="0.2">
      <c r="C528" s="27"/>
    </row>
    <row r="529" spans="3:3" x14ac:dyDescent="0.2">
      <c r="C529" s="27"/>
    </row>
    <row r="530" spans="3:3" x14ac:dyDescent="0.2">
      <c r="C530" s="27"/>
    </row>
  </sheetData>
  <mergeCells count="54">
    <mergeCell ref="A1:M1"/>
    <mergeCell ref="I67:I70"/>
    <mergeCell ref="C67:C70"/>
    <mergeCell ref="A67:A70"/>
    <mergeCell ref="B67:B70"/>
    <mergeCell ref="I62:I66"/>
    <mergeCell ref="C62:C66"/>
    <mergeCell ref="A62:A66"/>
    <mergeCell ref="B62:B66"/>
    <mergeCell ref="J58:J61"/>
    <mergeCell ref="K58:K61"/>
    <mergeCell ref="L58:L61"/>
    <mergeCell ref="H58:H61"/>
    <mergeCell ref="I58:I61"/>
    <mergeCell ref="C58:C61"/>
    <mergeCell ref="A58:A61"/>
    <mergeCell ref="B58:B61"/>
    <mergeCell ref="K52:K56"/>
    <mergeCell ref="L52:L56"/>
    <mergeCell ref="I52:I56"/>
    <mergeCell ref="J52:J56"/>
    <mergeCell ref="C52:C56"/>
    <mergeCell ref="A52:A56"/>
    <mergeCell ref="B52:B56"/>
    <mergeCell ref="L48:L51"/>
    <mergeCell ref="I48:I51"/>
    <mergeCell ref="J48:J51"/>
    <mergeCell ref="K48:K51"/>
    <mergeCell ref="H48:H51"/>
    <mergeCell ref="C48:C51"/>
    <mergeCell ref="A48:A51"/>
    <mergeCell ref="B48:B51"/>
    <mergeCell ref="H52:H56"/>
    <mergeCell ref="C44:C47"/>
    <mergeCell ref="L40:L43"/>
    <mergeCell ref="A44:A47"/>
    <mergeCell ref="B44:B47"/>
    <mergeCell ref="I40:I43"/>
    <mergeCell ref="J40:J43"/>
    <mergeCell ref="K40:K43"/>
    <mergeCell ref="H40:H43"/>
    <mergeCell ref="C40:C43"/>
    <mergeCell ref="J44:J47"/>
    <mergeCell ref="K44:K47"/>
    <mergeCell ref="L44:L47"/>
    <mergeCell ref="H44:H47"/>
    <mergeCell ref="I44:I47"/>
    <mergeCell ref="M3:M4"/>
    <mergeCell ref="A40:A43"/>
    <mergeCell ref="B40:B43"/>
    <mergeCell ref="C3:C4"/>
    <mergeCell ref="H3:L3"/>
    <mergeCell ref="A3:A4"/>
    <mergeCell ref="B3:B4"/>
  </mergeCells>
  <pageMargins left="0.70866141732283472" right="0.70866141732283472" top="0.74803149606299213" bottom="0.74803149606299213" header="0.31496062992125984" footer="0.31496062992125984"/>
  <pageSetup scale="70" orientation="landscape"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60"/>
  <sheetViews>
    <sheetView zoomScale="80" zoomScaleNormal="80" workbookViewId="0">
      <selection activeCell="F7" sqref="F7"/>
    </sheetView>
  </sheetViews>
  <sheetFormatPr baseColWidth="10" defaultRowHeight="12.75" x14ac:dyDescent="0.2"/>
  <cols>
    <col min="1" max="1" width="5.140625" style="169" customWidth="1"/>
    <col min="2" max="2" width="9.140625" style="169" customWidth="1"/>
    <col min="3" max="3" width="15.42578125" style="197" customWidth="1"/>
    <col min="4" max="4" width="19.7109375" style="198" customWidth="1"/>
    <col min="5" max="5" width="11.42578125" style="169" customWidth="1"/>
    <col min="6" max="6" width="13.28515625" style="187" customWidth="1"/>
    <col min="7" max="7" width="8.28515625" style="169" customWidth="1"/>
    <col min="8" max="8" width="14.5703125" style="198" customWidth="1"/>
    <col min="9" max="9" width="12.5703125" style="169" customWidth="1"/>
    <col min="10" max="13" width="11.42578125" style="200" hidden="1" customWidth="1"/>
    <col min="14" max="14" width="9.28515625" style="187" customWidth="1"/>
    <col min="15" max="16384" width="11.42578125" style="169"/>
  </cols>
  <sheetData>
    <row r="1" spans="1:17" x14ac:dyDescent="0.2">
      <c r="C1" s="170"/>
      <c r="D1" s="171"/>
      <c r="E1" s="171"/>
      <c r="F1" s="172"/>
      <c r="G1" s="173"/>
      <c r="H1" s="171"/>
      <c r="I1" s="171"/>
      <c r="J1" s="174"/>
      <c r="K1" s="174"/>
      <c r="L1" s="174"/>
      <c r="M1" s="174"/>
      <c r="N1" s="172"/>
    </row>
    <row r="2" spans="1:17" s="187" customFormat="1" ht="51" x14ac:dyDescent="0.2">
      <c r="A2" s="2408" t="s">
        <v>647</v>
      </c>
      <c r="B2" s="2408" t="s">
        <v>648</v>
      </c>
      <c r="C2" s="1837" t="s">
        <v>649</v>
      </c>
      <c r="D2" s="1837" t="s">
        <v>650</v>
      </c>
      <c r="E2" s="1837" t="s">
        <v>651</v>
      </c>
      <c r="F2" s="1837" t="s">
        <v>652</v>
      </c>
      <c r="G2" s="1837" t="s">
        <v>653</v>
      </c>
      <c r="H2" s="1837" t="s">
        <v>655</v>
      </c>
      <c r="I2" s="1837" t="s">
        <v>654</v>
      </c>
      <c r="J2" s="208" t="s">
        <v>62</v>
      </c>
      <c r="K2" s="208" t="s">
        <v>59</v>
      </c>
      <c r="L2" s="208" t="s">
        <v>60</v>
      </c>
      <c r="M2" s="208" t="s">
        <v>61</v>
      </c>
      <c r="N2" s="1837" t="s">
        <v>657</v>
      </c>
      <c r="O2" s="1837" t="s">
        <v>677</v>
      </c>
    </row>
    <row r="3" spans="1:17" ht="12.75" customHeight="1" x14ac:dyDescent="0.2">
      <c r="A3" s="2409"/>
      <c r="B3" s="2409"/>
      <c r="C3" s="1839"/>
      <c r="D3" s="1839"/>
      <c r="E3" s="1839" t="s">
        <v>27</v>
      </c>
      <c r="F3" s="1839" t="s">
        <v>27</v>
      </c>
      <c r="G3" s="1839"/>
      <c r="H3" s="1839" t="s">
        <v>20</v>
      </c>
      <c r="I3" s="1839"/>
      <c r="J3" s="209"/>
      <c r="K3" s="209"/>
      <c r="L3" s="209"/>
      <c r="M3" s="209"/>
      <c r="N3" s="1839"/>
      <c r="O3" s="1839"/>
    </row>
    <row r="4" spans="1:17" s="187" customFormat="1" ht="53.25" customHeight="1" x14ac:dyDescent="0.2">
      <c r="A4" s="2406" t="s">
        <v>656</v>
      </c>
      <c r="B4" s="175" t="s">
        <v>658</v>
      </c>
      <c r="C4" s="176" t="s">
        <v>49</v>
      </c>
      <c r="D4" s="177" t="s">
        <v>659</v>
      </c>
      <c r="E4" s="178"/>
      <c r="F4" s="179">
        <v>13837500</v>
      </c>
      <c r="G4" s="180" t="s">
        <v>45</v>
      </c>
      <c r="H4" s="181" t="s">
        <v>41</v>
      </c>
      <c r="I4" s="182">
        <v>39864</v>
      </c>
      <c r="J4" s="183" t="s">
        <v>65</v>
      </c>
      <c r="K4" s="184">
        <v>6918750</v>
      </c>
      <c r="L4" s="184">
        <v>6351411</v>
      </c>
      <c r="M4" s="185">
        <v>39876</v>
      </c>
      <c r="N4" s="186" t="s">
        <v>33</v>
      </c>
      <c r="O4" s="178" t="s">
        <v>662</v>
      </c>
    </row>
    <row r="5" spans="1:17" s="187" customFormat="1" ht="38.25" x14ac:dyDescent="0.2">
      <c r="A5" s="2407"/>
      <c r="B5" s="175" t="s">
        <v>658</v>
      </c>
      <c r="C5" s="176" t="s">
        <v>49</v>
      </c>
      <c r="D5" s="177" t="s">
        <v>659</v>
      </c>
      <c r="E5" s="178"/>
      <c r="F5" s="179">
        <v>11977350</v>
      </c>
      <c r="G5" s="180" t="s">
        <v>54</v>
      </c>
      <c r="H5" s="181" t="s">
        <v>95</v>
      </c>
      <c r="I5" s="182">
        <v>39864</v>
      </c>
      <c r="J5" s="183" t="s">
        <v>65</v>
      </c>
      <c r="K5" s="184" t="e">
        <f>#REF!/2</f>
        <v>#REF!</v>
      </c>
      <c r="L5" s="184">
        <v>5481584</v>
      </c>
      <c r="M5" s="185">
        <v>39876</v>
      </c>
      <c r="N5" s="186" t="s">
        <v>33</v>
      </c>
      <c r="O5" s="178" t="s">
        <v>55</v>
      </c>
    </row>
    <row r="6" spans="1:17" s="187" customFormat="1" ht="71.25" customHeight="1" x14ac:dyDescent="0.2">
      <c r="A6" s="2407"/>
      <c r="B6" s="175" t="s">
        <v>658</v>
      </c>
      <c r="C6" s="176" t="s">
        <v>130</v>
      </c>
      <c r="D6" s="177" t="s">
        <v>661</v>
      </c>
      <c r="E6" s="178"/>
      <c r="F6" s="179">
        <v>20745220</v>
      </c>
      <c r="G6" s="180" t="s">
        <v>66</v>
      </c>
      <c r="H6" s="181" t="s">
        <v>68</v>
      </c>
      <c r="I6" s="182">
        <v>39892</v>
      </c>
      <c r="J6" s="183" t="s">
        <v>65</v>
      </c>
      <c r="K6" s="184" t="e">
        <f>#REF!/2</f>
        <v>#REF!</v>
      </c>
      <c r="L6" s="184"/>
      <c r="M6" s="184"/>
      <c r="N6" s="179" t="s">
        <v>660</v>
      </c>
      <c r="O6" s="178" t="s">
        <v>663</v>
      </c>
      <c r="Q6" s="188"/>
    </row>
    <row r="7" spans="1:17" s="187" customFormat="1" ht="81.75" customHeight="1" x14ac:dyDescent="0.2">
      <c r="A7" s="2407"/>
      <c r="B7" s="175" t="s">
        <v>658</v>
      </c>
      <c r="C7" s="176" t="s">
        <v>133</v>
      </c>
      <c r="D7" s="177" t="s">
        <v>664</v>
      </c>
      <c r="E7" s="178"/>
      <c r="F7" s="179">
        <v>13892672</v>
      </c>
      <c r="G7" s="180" t="s">
        <v>85</v>
      </c>
      <c r="H7" s="181" t="s">
        <v>87</v>
      </c>
      <c r="I7" s="182">
        <v>39896</v>
      </c>
      <c r="J7" s="183" t="s">
        <v>65</v>
      </c>
      <c r="K7" s="184">
        <v>6946336</v>
      </c>
      <c r="L7" s="184">
        <v>6372675</v>
      </c>
      <c r="M7" s="185">
        <v>39903</v>
      </c>
      <c r="N7" s="186" t="s">
        <v>665</v>
      </c>
      <c r="O7" s="178" t="s">
        <v>675</v>
      </c>
    </row>
    <row r="8" spans="1:17" s="187" customFormat="1" ht="51" x14ac:dyDescent="0.2">
      <c r="A8" s="2407"/>
      <c r="B8" s="175" t="s">
        <v>658</v>
      </c>
      <c r="C8" s="176" t="s">
        <v>102</v>
      </c>
      <c r="D8" s="177" t="s">
        <v>659</v>
      </c>
      <c r="E8" s="178"/>
      <c r="F8" s="179">
        <v>13765908</v>
      </c>
      <c r="G8" s="180" t="s">
        <v>97</v>
      </c>
      <c r="H8" s="181" t="s">
        <v>99</v>
      </c>
      <c r="I8" s="182">
        <v>39906</v>
      </c>
      <c r="J8" s="183" t="s">
        <v>65</v>
      </c>
      <c r="K8" s="184" t="e">
        <f>#REF!/2</f>
        <v>#REF!</v>
      </c>
      <c r="L8" s="184"/>
      <c r="M8" s="184"/>
      <c r="N8" s="179" t="s">
        <v>666</v>
      </c>
      <c r="O8" s="178" t="s">
        <v>98</v>
      </c>
    </row>
    <row r="9" spans="1:17" s="187" customFormat="1" ht="41.25" customHeight="1" x14ac:dyDescent="0.2">
      <c r="A9" s="2407"/>
      <c r="B9" s="175" t="s">
        <v>674</v>
      </c>
      <c r="C9" s="176" t="s">
        <v>112</v>
      </c>
      <c r="D9" s="177" t="s">
        <v>667</v>
      </c>
      <c r="E9" s="178"/>
      <c r="F9" s="179">
        <v>12994541</v>
      </c>
      <c r="G9" s="180" t="s">
        <v>106</v>
      </c>
      <c r="H9" s="181" t="s">
        <v>108</v>
      </c>
      <c r="I9" s="182">
        <v>39919</v>
      </c>
      <c r="J9" s="183" t="s">
        <v>65</v>
      </c>
      <c r="K9" s="184" t="e">
        <f>#REF!*50%</f>
        <v>#REF!</v>
      </c>
      <c r="L9" s="184"/>
      <c r="M9" s="184"/>
      <c r="N9" s="179" t="s">
        <v>666</v>
      </c>
      <c r="O9" s="178" t="s">
        <v>676</v>
      </c>
    </row>
    <row r="10" spans="1:17" s="187" customFormat="1" ht="80.25" customHeight="1" x14ac:dyDescent="0.2">
      <c r="A10" s="2407"/>
      <c r="B10" s="175" t="s">
        <v>658</v>
      </c>
      <c r="C10" s="176" t="s">
        <v>333</v>
      </c>
      <c r="D10" s="177" t="s">
        <v>661</v>
      </c>
      <c r="E10" s="178"/>
      <c r="F10" s="179">
        <v>13879564</v>
      </c>
      <c r="G10" s="180" t="s">
        <v>134</v>
      </c>
      <c r="H10" s="181" t="s">
        <v>81</v>
      </c>
      <c r="I10" s="182">
        <v>39926</v>
      </c>
      <c r="J10" s="184"/>
      <c r="K10" s="184"/>
      <c r="L10" s="184"/>
      <c r="M10" s="184"/>
      <c r="N10" s="179" t="s">
        <v>660</v>
      </c>
      <c r="O10" s="178" t="s">
        <v>679</v>
      </c>
    </row>
    <row r="11" spans="1:17" s="187" customFormat="1" ht="83.25" customHeight="1" x14ac:dyDescent="0.2">
      <c r="A11" s="2407"/>
      <c r="B11" s="175" t="s">
        <v>674</v>
      </c>
      <c r="C11" s="176" t="s">
        <v>161</v>
      </c>
      <c r="D11" s="177" t="s">
        <v>667</v>
      </c>
      <c r="E11" s="178"/>
      <c r="F11" s="179">
        <v>8235380</v>
      </c>
      <c r="G11" s="180" t="s">
        <v>145</v>
      </c>
      <c r="H11" s="181" t="s">
        <v>159</v>
      </c>
      <c r="I11" s="182">
        <v>39939</v>
      </c>
      <c r="J11" s="184"/>
      <c r="K11" s="184"/>
      <c r="L11" s="184"/>
      <c r="M11" s="184"/>
      <c r="N11" s="179" t="s">
        <v>33</v>
      </c>
      <c r="O11" s="178" t="s">
        <v>158</v>
      </c>
    </row>
    <row r="12" spans="1:17" s="187" customFormat="1" ht="51" x14ac:dyDescent="0.2">
      <c r="A12" s="2407"/>
      <c r="B12" s="175" t="s">
        <v>658</v>
      </c>
      <c r="C12" s="176" t="s">
        <v>334</v>
      </c>
      <c r="D12" s="177" t="s">
        <v>668</v>
      </c>
      <c r="E12" s="178"/>
      <c r="F12" s="179">
        <v>9998163</v>
      </c>
      <c r="G12" s="180" t="s">
        <v>147</v>
      </c>
      <c r="H12" s="181" t="s">
        <v>167</v>
      </c>
      <c r="I12" s="182">
        <v>39940</v>
      </c>
      <c r="J12" s="184"/>
      <c r="K12" s="184"/>
      <c r="L12" s="184"/>
      <c r="M12" s="184"/>
      <c r="N12" s="179" t="s">
        <v>669</v>
      </c>
      <c r="O12" s="178" t="s">
        <v>166</v>
      </c>
    </row>
    <row r="13" spans="1:17" s="187" customFormat="1" ht="75.75" customHeight="1" x14ac:dyDescent="0.2">
      <c r="A13" s="2407"/>
      <c r="B13" s="175" t="s">
        <v>658</v>
      </c>
      <c r="C13" s="176" t="s">
        <v>233</v>
      </c>
      <c r="D13" s="177" t="s">
        <v>228</v>
      </c>
      <c r="E13" s="178"/>
      <c r="F13" s="179">
        <v>98729029</v>
      </c>
      <c r="G13" s="180" t="s">
        <v>227</v>
      </c>
      <c r="H13" s="181" t="s">
        <v>229</v>
      </c>
      <c r="I13" s="182">
        <v>39965</v>
      </c>
      <c r="J13" s="179"/>
      <c r="K13" s="179"/>
      <c r="L13" s="179"/>
      <c r="M13" s="179"/>
      <c r="N13" s="179" t="s">
        <v>666</v>
      </c>
      <c r="O13" s="189"/>
    </row>
    <row r="14" spans="1:17" s="187" customFormat="1" ht="38.25" x14ac:dyDescent="0.2">
      <c r="A14" s="2407"/>
      <c r="B14" s="175" t="s">
        <v>658</v>
      </c>
      <c r="C14" s="176" t="s">
        <v>240</v>
      </c>
      <c r="D14" s="177" t="s">
        <v>235</v>
      </c>
      <c r="E14" s="178"/>
      <c r="F14" s="179">
        <v>95220525</v>
      </c>
      <c r="G14" s="180" t="s">
        <v>234</v>
      </c>
      <c r="H14" s="181" t="s">
        <v>236</v>
      </c>
      <c r="I14" s="182">
        <v>39965</v>
      </c>
      <c r="J14" s="179"/>
      <c r="K14" s="179"/>
      <c r="L14" s="179"/>
      <c r="M14" s="179"/>
      <c r="N14" s="179" t="s">
        <v>666</v>
      </c>
      <c r="O14" s="189"/>
    </row>
    <row r="15" spans="1:17" s="187" customFormat="1" ht="76.5" x14ac:dyDescent="0.2">
      <c r="A15" s="2407"/>
      <c r="B15" s="175" t="s">
        <v>658</v>
      </c>
      <c r="C15" s="190" t="s">
        <v>244</v>
      </c>
      <c r="D15" s="177" t="s">
        <v>242</v>
      </c>
      <c r="E15" s="178"/>
      <c r="F15" s="179">
        <v>69508826</v>
      </c>
      <c r="G15" s="180" t="s">
        <v>226</v>
      </c>
      <c r="H15" s="181" t="s">
        <v>236</v>
      </c>
      <c r="I15" s="182">
        <v>39965</v>
      </c>
      <c r="J15" s="179"/>
      <c r="K15" s="179"/>
      <c r="L15" s="179"/>
      <c r="M15" s="179"/>
      <c r="N15" s="179" t="s">
        <v>666</v>
      </c>
      <c r="O15" s="189"/>
    </row>
    <row r="16" spans="1:17" s="187" customFormat="1" ht="63.75" x14ac:dyDescent="0.2">
      <c r="A16" s="2407"/>
      <c r="B16" s="175" t="s">
        <v>658</v>
      </c>
      <c r="C16" s="176" t="s">
        <v>233</v>
      </c>
      <c r="D16" s="177" t="s">
        <v>247</v>
      </c>
      <c r="E16" s="178"/>
      <c r="F16" s="179">
        <v>49228220</v>
      </c>
      <c r="G16" s="180" t="s">
        <v>245</v>
      </c>
      <c r="H16" s="181" t="s">
        <v>229</v>
      </c>
      <c r="I16" s="182">
        <v>39965</v>
      </c>
      <c r="J16" s="179"/>
      <c r="K16" s="179"/>
      <c r="L16" s="179"/>
      <c r="M16" s="179"/>
      <c r="N16" s="179" t="s">
        <v>666</v>
      </c>
      <c r="O16" s="189"/>
    </row>
    <row r="17" spans="1:15" s="187" customFormat="1" ht="76.5" x14ac:dyDescent="0.2">
      <c r="A17" s="2407"/>
      <c r="B17" s="175" t="s">
        <v>670</v>
      </c>
      <c r="C17" s="191" t="s">
        <v>336</v>
      </c>
      <c r="D17" s="181" t="s">
        <v>671</v>
      </c>
      <c r="E17" s="192"/>
      <c r="F17" s="193">
        <v>13807028</v>
      </c>
      <c r="G17" s="194" t="s">
        <v>269</v>
      </c>
      <c r="H17" s="181" t="s">
        <v>108</v>
      </c>
      <c r="I17" s="195">
        <v>39988</v>
      </c>
      <c r="J17" s="196"/>
      <c r="K17" s="196"/>
      <c r="L17" s="196"/>
      <c r="M17" s="196"/>
      <c r="N17" s="193" t="s">
        <v>672</v>
      </c>
      <c r="O17" s="168" t="s">
        <v>678</v>
      </c>
    </row>
    <row r="18" spans="1:15" s="187" customFormat="1" ht="90" customHeight="1" x14ac:dyDescent="0.2">
      <c r="A18" s="2407"/>
      <c r="B18" s="175" t="s">
        <v>658</v>
      </c>
      <c r="C18" s="176" t="s">
        <v>278</v>
      </c>
      <c r="D18" s="181" t="s">
        <v>673</v>
      </c>
      <c r="E18" s="178"/>
      <c r="F18" s="179">
        <v>4983732</v>
      </c>
      <c r="G18" s="180" t="s">
        <v>272</v>
      </c>
      <c r="H18" s="181" t="s">
        <v>274</v>
      </c>
      <c r="I18" s="182">
        <v>39989</v>
      </c>
      <c r="J18" s="184"/>
      <c r="K18" s="184"/>
      <c r="L18" s="184"/>
      <c r="M18" s="184"/>
      <c r="N18" s="179" t="s">
        <v>33</v>
      </c>
      <c r="O18" s="192" t="s">
        <v>273</v>
      </c>
    </row>
    <row r="21" spans="1:15" x14ac:dyDescent="0.2">
      <c r="B21" s="169" t="s">
        <v>143</v>
      </c>
      <c r="H21" s="199"/>
    </row>
    <row r="22" spans="1:15" x14ac:dyDescent="0.2">
      <c r="B22" s="169" t="s">
        <v>680</v>
      </c>
      <c r="H22" s="199"/>
    </row>
    <row r="23" spans="1:15" x14ac:dyDescent="0.2">
      <c r="H23" s="199"/>
    </row>
    <row r="33" spans="3:9" x14ac:dyDescent="0.2">
      <c r="H33" s="199"/>
    </row>
    <row r="34" spans="3:9" x14ac:dyDescent="0.2">
      <c r="E34" s="201"/>
    </row>
    <row r="37" spans="3:9" x14ac:dyDescent="0.2">
      <c r="I37" s="202"/>
    </row>
    <row r="42" spans="3:9" x14ac:dyDescent="0.2">
      <c r="C42" s="203"/>
    </row>
    <row r="43" spans="3:9" x14ac:dyDescent="0.2">
      <c r="C43" s="203"/>
      <c r="H43" s="199"/>
    </row>
    <row r="44" spans="3:9" x14ac:dyDescent="0.2">
      <c r="C44" s="203"/>
      <c r="H44" s="199"/>
    </row>
    <row r="45" spans="3:9" x14ac:dyDescent="0.2">
      <c r="C45" s="203"/>
    </row>
    <row r="46" spans="3:9" x14ac:dyDescent="0.2">
      <c r="C46" s="203"/>
      <c r="H46" s="204"/>
      <c r="I46" s="205"/>
    </row>
    <row r="47" spans="3:9" x14ac:dyDescent="0.2">
      <c r="C47" s="203"/>
      <c r="I47" s="205"/>
    </row>
    <row r="48" spans="3:9" x14ac:dyDescent="0.2">
      <c r="C48" s="203"/>
      <c r="I48" s="206"/>
    </row>
    <row r="49" spans="3:9" x14ac:dyDescent="0.2">
      <c r="C49" s="203"/>
      <c r="I49" s="207"/>
    </row>
    <row r="50" spans="3:9" x14ac:dyDescent="0.2">
      <c r="C50" s="203"/>
      <c r="I50" s="207"/>
    </row>
    <row r="51" spans="3:9" x14ac:dyDescent="0.2">
      <c r="C51" s="203"/>
    </row>
    <row r="55" spans="3:9" x14ac:dyDescent="0.2">
      <c r="I55" s="206"/>
    </row>
    <row r="57" spans="3:9" x14ac:dyDescent="0.2">
      <c r="I57" s="202"/>
    </row>
    <row r="58" spans="3:9" x14ac:dyDescent="0.2">
      <c r="I58" s="202"/>
    </row>
    <row r="59" spans="3:9" x14ac:dyDescent="0.2">
      <c r="I59" s="202"/>
    </row>
    <row r="60" spans="3:9" x14ac:dyDescent="0.2">
      <c r="I60" s="202"/>
    </row>
  </sheetData>
  <mergeCells count="12">
    <mergeCell ref="A4:A18"/>
    <mergeCell ref="O2:O3"/>
    <mergeCell ref="N2:N3"/>
    <mergeCell ref="G2:G3"/>
    <mergeCell ref="H2:H3"/>
    <mergeCell ref="I2:I3"/>
    <mergeCell ref="B2:B3"/>
    <mergeCell ref="A2:A3"/>
    <mergeCell ref="C2:C3"/>
    <mergeCell ref="D2:D3"/>
    <mergeCell ref="F2:F3"/>
    <mergeCell ref="E2:E3"/>
  </mergeCells>
  <printOptions horizontalCentered="1"/>
  <pageMargins left="0.70866141732283472" right="0.70866141732283472" top="0.74803149606299213" bottom="0.74803149606299213" header="0.31496062992125984" footer="0.31496062992125984"/>
  <pageSetup scale="65"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65"/>
  <sheetViews>
    <sheetView topLeftCell="A52" workbookViewId="0">
      <selection activeCell="B57" sqref="B57"/>
    </sheetView>
  </sheetViews>
  <sheetFormatPr baseColWidth="10" defaultRowHeight="15" x14ac:dyDescent="0.25"/>
  <cols>
    <col min="1" max="1" width="11.42578125" style="228"/>
    <col min="2" max="2" width="80.28515625" style="223" customWidth="1"/>
    <col min="3" max="16384" width="11.42578125" style="223"/>
  </cols>
  <sheetData>
    <row r="1" spans="1:2" s="222" customFormat="1" ht="12.75" x14ac:dyDescent="0.2">
      <c r="A1" s="227" t="s">
        <v>248</v>
      </c>
      <c r="B1" s="224" t="s">
        <v>249</v>
      </c>
    </row>
    <row r="2" spans="1:2" s="222" customFormat="1" ht="12.75" x14ac:dyDescent="0.2">
      <c r="A2" s="226" t="s">
        <v>256</v>
      </c>
      <c r="B2" s="224" t="s">
        <v>257</v>
      </c>
    </row>
    <row r="3" spans="1:2" s="222" customFormat="1" ht="12.75" x14ac:dyDescent="0.2">
      <c r="A3" s="226" t="s">
        <v>264</v>
      </c>
      <c r="B3" s="224" t="s">
        <v>265</v>
      </c>
    </row>
    <row r="4" spans="1:2" s="222" customFormat="1" ht="12.75" x14ac:dyDescent="0.2">
      <c r="A4" s="227" t="s">
        <v>269</v>
      </c>
      <c r="B4" s="225" t="s">
        <v>270</v>
      </c>
    </row>
    <row r="5" spans="1:2" s="222" customFormat="1" ht="12.75" x14ac:dyDescent="0.2">
      <c r="A5" s="226" t="s">
        <v>284</v>
      </c>
      <c r="B5" s="225" t="s">
        <v>285</v>
      </c>
    </row>
    <row r="6" spans="1:2" s="222" customFormat="1" ht="12.75" x14ac:dyDescent="0.2">
      <c r="A6" s="226" t="s">
        <v>272</v>
      </c>
      <c r="B6" s="225" t="s">
        <v>273</v>
      </c>
    </row>
    <row r="7" spans="1:2" s="222" customFormat="1" ht="12.75" x14ac:dyDescent="0.2">
      <c r="A7" s="226" t="s">
        <v>279</v>
      </c>
      <c r="B7" s="225" t="s">
        <v>280</v>
      </c>
    </row>
    <row r="8" spans="1:2" s="222" customFormat="1" ht="12.75" x14ac:dyDescent="0.2">
      <c r="A8" s="226" t="s">
        <v>296</v>
      </c>
      <c r="B8" s="225" t="s">
        <v>297</v>
      </c>
    </row>
    <row r="9" spans="1:2" s="222" customFormat="1" ht="13.5" customHeight="1" x14ac:dyDescent="0.2">
      <c r="A9" s="226" t="s">
        <v>342</v>
      </c>
      <c r="B9" s="225" t="s">
        <v>343</v>
      </c>
    </row>
    <row r="10" spans="1:2" s="222" customFormat="1" ht="12.75" x14ac:dyDescent="0.2">
      <c r="A10" s="226" t="s">
        <v>349</v>
      </c>
      <c r="B10" s="225" t="s">
        <v>350</v>
      </c>
    </row>
    <row r="11" spans="1:2" s="222" customFormat="1" ht="12.75" x14ac:dyDescent="0.2">
      <c r="A11" s="226" t="s">
        <v>382</v>
      </c>
      <c r="B11" s="225" t="s">
        <v>384</v>
      </c>
    </row>
    <row r="12" spans="1:2" s="222" customFormat="1" ht="12.75" x14ac:dyDescent="0.2">
      <c r="A12" s="226" t="s">
        <v>383</v>
      </c>
      <c r="B12" s="225" t="s">
        <v>388</v>
      </c>
    </row>
    <row r="13" spans="1:2" s="222" customFormat="1" ht="12.75" x14ac:dyDescent="0.2">
      <c r="A13" s="226" t="s">
        <v>356</v>
      </c>
      <c r="B13" s="225" t="s">
        <v>357</v>
      </c>
    </row>
    <row r="14" spans="1:2" s="222" customFormat="1" ht="12.75" x14ac:dyDescent="0.2">
      <c r="A14" s="226" t="s">
        <v>363</v>
      </c>
      <c r="B14" s="225" t="s">
        <v>364</v>
      </c>
    </row>
    <row r="15" spans="1:2" s="222" customFormat="1" ht="12.75" x14ac:dyDescent="0.2">
      <c r="A15" s="226" t="s">
        <v>370</v>
      </c>
      <c r="B15" s="225" t="s">
        <v>371</v>
      </c>
    </row>
    <row r="16" spans="1:2" s="222" customFormat="1" ht="12.75" x14ac:dyDescent="0.2">
      <c r="A16" s="226" t="s">
        <v>377</v>
      </c>
      <c r="B16" s="225" t="s">
        <v>378</v>
      </c>
    </row>
    <row r="17" spans="1:2" s="222" customFormat="1" ht="12.75" x14ac:dyDescent="0.2">
      <c r="A17" s="226" t="s">
        <v>515</v>
      </c>
      <c r="B17" s="225" t="s">
        <v>516</v>
      </c>
    </row>
    <row r="18" spans="1:2" s="222" customFormat="1" ht="13.5" customHeight="1" x14ac:dyDescent="0.2">
      <c r="A18" s="226" t="s">
        <v>569</v>
      </c>
      <c r="B18" s="225" t="s">
        <v>530</v>
      </c>
    </row>
    <row r="19" spans="1:2" s="222" customFormat="1" ht="12.75" x14ac:dyDescent="0.2">
      <c r="A19" s="226" t="s">
        <v>602</v>
      </c>
      <c r="B19" s="225" t="s">
        <v>604</v>
      </c>
    </row>
    <row r="20" spans="1:2" s="222" customFormat="1" ht="12.75" x14ac:dyDescent="0.2">
      <c r="A20" s="226" t="s">
        <v>605</v>
      </c>
      <c r="B20" s="225" t="s">
        <v>606</v>
      </c>
    </row>
    <row r="21" spans="1:2" s="222" customFormat="1" ht="12.75" x14ac:dyDescent="0.2">
      <c r="A21" s="226" t="s">
        <v>625</v>
      </c>
      <c r="B21" s="225" t="s">
        <v>626</v>
      </c>
    </row>
    <row r="22" spans="1:2" s="222" customFormat="1" ht="12.75" x14ac:dyDescent="0.2">
      <c r="A22" s="226" t="s">
        <v>629</v>
      </c>
      <c r="B22" s="225" t="s">
        <v>635</v>
      </c>
    </row>
    <row r="23" spans="1:2" s="222" customFormat="1" ht="12.75" x14ac:dyDescent="0.2">
      <c r="A23" s="226" t="s">
        <v>636</v>
      </c>
      <c r="B23" s="225" t="s">
        <v>637</v>
      </c>
    </row>
    <row r="24" spans="1:2" s="222" customFormat="1" ht="23.25" customHeight="1" x14ac:dyDescent="0.2">
      <c r="A24" s="227" t="s">
        <v>643</v>
      </c>
      <c r="B24" s="229" t="s">
        <v>825</v>
      </c>
    </row>
    <row r="25" spans="1:2" s="222" customFormat="1" ht="12.75" x14ac:dyDescent="0.2">
      <c r="A25" s="226" t="s">
        <v>719</v>
      </c>
      <c r="B25" s="225" t="s">
        <v>725</v>
      </c>
    </row>
    <row r="26" spans="1:2" s="222" customFormat="1" ht="12.75" x14ac:dyDescent="0.2">
      <c r="A26" s="226" t="s">
        <v>788</v>
      </c>
      <c r="B26" s="225" t="s">
        <v>787</v>
      </c>
    </row>
    <row r="27" spans="1:2" s="222" customFormat="1" ht="12.75" x14ac:dyDescent="0.2">
      <c r="A27" s="226" t="s">
        <v>790</v>
      </c>
      <c r="B27" s="225" t="s">
        <v>727</v>
      </c>
    </row>
    <row r="28" spans="1:2" s="222" customFormat="1" ht="25.5" x14ac:dyDescent="0.2">
      <c r="A28" s="226" t="s">
        <v>797</v>
      </c>
      <c r="B28" s="225" t="s">
        <v>798</v>
      </c>
    </row>
    <row r="29" spans="1:2" s="222" customFormat="1" ht="12.75" x14ac:dyDescent="0.2">
      <c r="A29" s="226" t="s">
        <v>803</v>
      </c>
      <c r="B29" s="225" t="s">
        <v>804</v>
      </c>
    </row>
    <row r="30" spans="1:2" s="222" customFormat="1" ht="12.75" x14ac:dyDescent="0.2">
      <c r="A30" s="226" t="s">
        <v>809</v>
      </c>
      <c r="B30" s="225" t="s">
        <v>810</v>
      </c>
    </row>
    <row r="31" spans="1:2" s="222" customFormat="1" ht="12.75" x14ac:dyDescent="0.2">
      <c r="A31" s="226" t="s">
        <v>817</v>
      </c>
      <c r="B31" s="225" t="s">
        <v>818</v>
      </c>
    </row>
    <row r="33" spans="1:2" x14ac:dyDescent="0.25">
      <c r="A33" s="30" t="s">
        <v>865</v>
      </c>
      <c r="B33" s="17" t="s">
        <v>874</v>
      </c>
    </row>
    <row r="34" spans="1:2" x14ac:dyDescent="0.25">
      <c r="A34" s="233" t="s">
        <v>866</v>
      </c>
      <c r="B34" s="17" t="s">
        <v>867</v>
      </c>
    </row>
    <row r="35" spans="1:2" x14ac:dyDescent="0.25">
      <c r="A35" s="233" t="s">
        <v>880</v>
      </c>
      <c r="B35" s="17" t="s">
        <v>881</v>
      </c>
    </row>
    <row r="36" spans="1:2" x14ac:dyDescent="0.25">
      <c r="A36" s="233" t="s">
        <v>885</v>
      </c>
      <c r="B36" s="17" t="s">
        <v>886</v>
      </c>
    </row>
    <row r="37" spans="1:2" x14ac:dyDescent="0.25">
      <c r="A37" s="233" t="s">
        <v>890</v>
      </c>
      <c r="B37" s="17" t="s">
        <v>891</v>
      </c>
    </row>
    <row r="38" spans="1:2" x14ac:dyDescent="0.25">
      <c r="A38" s="233" t="s">
        <v>894</v>
      </c>
      <c r="B38" s="17" t="s">
        <v>895</v>
      </c>
    </row>
    <row r="39" spans="1:2" ht="25.5" x14ac:dyDescent="0.25">
      <c r="A39" s="233" t="s">
        <v>896</v>
      </c>
      <c r="B39" s="17" t="s">
        <v>897</v>
      </c>
    </row>
    <row r="40" spans="1:2" x14ac:dyDescent="0.25">
      <c r="A40" s="233" t="s">
        <v>901</v>
      </c>
      <c r="B40" s="17" t="s">
        <v>902</v>
      </c>
    </row>
    <row r="41" spans="1:2" x14ac:dyDescent="0.25">
      <c r="A41" s="233" t="s">
        <v>904</v>
      </c>
      <c r="B41" s="17" t="s">
        <v>905</v>
      </c>
    </row>
    <row r="42" spans="1:2" x14ac:dyDescent="0.25">
      <c r="A42" s="233" t="s">
        <v>906</v>
      </c>
      <c r="B42" s="17" t="s">
        <v>907</v>
      </c>
    </row>
    <row r="43" spans="1:2" x14ac:dyDescent="0.25">
      <c r="A43" s="233" t="s">
        <v>909</v>
      </c>
      <c r="B43" s="17" t="s">
        <v>910</v>
      </c>
    </row>
    <row r="44" spans="1:2" x14ac:dyDescent="0.25">
      <c r="A44" s="17" t="s">
        <v>927</v>
      </c>
      <c r="B44" s="17" t="s">
        <v>928</v>
      </c>
    </row>
    <row r="45" spans="1:2" ht="25.5" x14ac:dyDescent="0.25">
      <c r="A45" s="233" t="s">
        <v>933</v>
      </c>
      <c r="B45" s="232" t="s">
        <v>934</v>
      </c>
    </row>
    <row r="46" spans="1:2" ht="25.5" x14ac:dyDescent="0.25">
      <c r="A46" s="233" t="s">
        <v>938</v>
      </c>
      <c r="B46" s="17" t="s">
        <v>939</v>
      </c>
    </row>
    <row r="47" spans="1:2" x14ac:dyDescent="0.25">
      <c r="A47" s="233" t="s">
        <v>943</v>
      </c>
      <c r="B47" s="17" t="s">
        <v>948</v>
      </c>
    </row>
    <row r="48" spans="1:2" x14ac:dyDescent="0.25">
      <c r="A48" s="233" t="s">
        <v>951</v>
      </c>
      <c r="B48" s="17" t="s">
        <v>952</v>
      </c>
    </row>
    <row r="49" spans="1:2" x14ac:dyDescent="0.25">
      <c r="A49" s="233" t="s">
        <v>956</v>
      </c>
      <c r="B49" s="17" t="s">
        <v>957</v>
      </c>
    </row>
    <row r="50" spans="1:2" x14ac:dyDescent="0.25">
      <c r="A50" s="233" t="s">
        <v>961</v>
      </c>
      <c r="B50" s="17" t="s">
        <v>962</v>
      </c>
    </row>
    <row r="51" spans="1:2" x14ac:dyDescent="0.25">
      <c r="A51" s="233" t="s">
        <v>966</v>
      </c>
      <c r="B51" s="17" t="s">
        <v>983</v>
      </c>
    </row>
    <row r="52" spans="1:2" ht="25.5" x14ac:dyDescent="0.25">
      <c r="A52" s="233" t="s">
        <v>967</v>
      </c>
      <c r="B52" s="17" t="s">
        <v>968</v>
      </c>
    </row>
    <row r="53" spans="1:2" x14ac:dyDescent="0.25">
      <c r="A53" s="233" t="s">
        <v>973</v>
      </c>
      <c r="B53" s="17" t="s">
        <v>979</v>
      </c>
    </row>
    <row r="54" spans="1:2" x14ac:dyDescent="0.25">
      <c r="A54" s="233" t="s">
        <v>974</v>
      </c>
      <c r="B54" s="17" t="s">
        <v>975</v>
      </c>
    </row>
    <row r="55" spans="1:2" ht="25.5" x14ac:dyDescent="0.25">
      <c r="A55" s="233" t="s">
        <v>988</v>
      </c>
      <c r="B55" s="17" t="s">
        <v>989</v>
      </c>
    </row>
    <row r="56" spans="1:2" x14ac:dyDescent="0.25">
      <c r="A56" s="233" t="s">
        <v>994</v>
      </c>
      <c r="B56" s="17" t="s">
        <v>995</v>
      </c>
    </row>
    <row r="57" spans="1:2" x14ac:dyDescent="0.25">
      <c r="A57" s="233" t="s">
        <v>1000</v>
      </c>
      <c r="B57" s="17" t="s">
        <v>1001</v>
      </c>
    </row>
    <row r="58" spans="1:2" ht="25.5" x14ac:dyDescent="0.25">
      <c r="A58" s="233" t="s">
        <v>1004</v>
      </c>
      <c r="B58" s="17" t="s">
        <v>1005</v>
      </c>
    </row>
    <row r="59" spans="1:2" ht="25.5" x14ac:dyDescent="0.25">
      <c r="A59" s="233" t="s">
        <v>1009</v>
      </c>
      <c r="B59" s="17" t="s">
        <v>1010</v>
      </c>
    </row>
    <row r="60" spans="1:2" x14ac:dyDescent="0.25">
      <c r="A60" s="233" t="s">
        <v>1013</v>
      </c>
      <c r="B60" s="17" t="s">
        <v>1014</v>
      </c>
    </row>
    <row r="61" spans="1:2" ht="25.5" x14ac:dyDescent="0.25">
      <c r="A61" s="233" t="s">
        <v>1019</v>
      </c>
      <c r="B61" s="17" t="s">
        <v>1020</v>
      </c>
    </row>
    <row r="62" spans="1:2" ht="25.5" x14ac:dyDescent="0.25">
      <c r="A62" s="233" t="s">
        <v>1023</v>
      </c>
      <c r="B62" s="17" t="s">
        <v>1024</v>
      </c>
    </row>
    <row r="63" spans="1:2" x14ac:dyDescent="0.25">
      <c r="A63" s="233" t="s">
        <v>1029</v>
      </c>
      <c r="B63" s="17" t="s">
        <v>1030</v>
      </c>
    </row>
    <row r="64" spans="1:2" ht="25.5" x14ac:dyDescent="0.25">
      <c r="A64" s="233" t="s">
        <v>1035</v>
      </c>
      <c r="B64" s="17" t="s">
        <v>1042</v>
      </c>
    </row>
    <row r="65" spans="1:2" x14ac:dyDescent="0.25">
      <c r="A65" s="233" t="s">
        <v>1041</v>
      </c>
      <c r="B65" s="17" t="s">
        <v>1036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7:B29"/>
  <sheetViews>
    <sheetView workbookViewId="0">
      <selection activeCell="D26" sqref="D26"/>
    </sheetView>
  </sheetViews>
  <sheetFormatPr baseColWidth="10" defaultRowHeight="15" x14ac:dyDescent="0.25"/>
  <cols>
    <col min="1" max="1" width="24.7109375" customWidth="1"/>
    <col min="2" max="2" width="41.5703125" customWidth="1"/>
  </cols>
  <sheetData>
    <row r="7" spans="1:2" ht="15.75" thickBot="1" x14ac:dyDescent="0.3"/>
    <row r="8" spans="1:2" s="237" customFormat="1" ht="13.5" thickBot="1" x14ac:dyDescent="0.25">
      <c r="A8" s="235" t="s">
        <v>1108</v>
      </c>
      <c r="B8" s="236" t="s">
        <v>23</v>
      </c>
    </row>
    <row r="9" spans="1:2" s="237" customFormat="1" ht="13.5" thickBot="1" x14ac:dyDescent="0.25">
      <c r="A9" s="238" t="s">
        <v>1109</v>
      </c>
      <c r="B9" s="239" t="s">
        <v>1110</v>
      </c>
    </row>
    <row r="10" spans="1:2" s="237" customFormat="1" ht="13.5" thickBot="1" x14ac:dyDescent="0.25">
      <c r="A10" s="240" t="s">
        <v>1109</v>
      </c>
      <c r="B10" s="239" t="s">
        <v>1111</v>
      </c>
    </row>
    <row r="11" spans="1:2" s="237" customFormat="1" ht="13.5" thickBot="1" x14ac:dyDescent="0.25">
      <c r="A11" s="240" t="s">
        <v>1109</v>
      </c>
      <c r="B11" s="239" t="s">
        <v>1112</v>
      </c>
    </row>
    <row r="12" spans="1:2" s="237" customFormat="1" ht="13.5" thickBot="1" x14ac:dyDescent="0.25">
      <c r="A12" s="240" t="s">
        <v>1109</v>
      </c>
      <c r="B12" s="239" t="s">
        <v>1113</v>
      </c>
    </row>
    <row r="13" spans="1:2" s="237" customFormat="1" ht="13.5" thickBot="1" x14ac:dyDescent="0.25">
      <c r="A13" s="240" t="s">
        <v>1109</v>
      </c>
      <c r="B13" s="239" t="s">
        <v>1114</v>
      </c>
    </row>
    <row r="14" spans="1:2" s="237" customFormat="1" ht="13.5" thickBot="1" x14ac:dyDescent="0.25">
      <c r="A14" s="240" t="s">
        <v>1109</v>
      </c>
      <c r="B14" s="239" t="s">
        <v>1115</v>
      </c>
    </row>
    <row r="15" spans="1:2" s="237" customFormat="1" ht="13.5" thickBot="1" x14ac:dyDescent="0.25">
      <c r="A15" s="240" t="s">
        <v>1109</v>
      </c>
      <c r="B15" s="239" t="s">
        <v>1116</v>
      </c>
    </row>
    <row r="16" spans="1:2" s="237" customFormat="1" ht="13.5" thickBot="1" x14ac:dyDescent="0.25">
      <c r="A16" s="240" t="s">
        <v>1109</v>
      </c>
      <c r="B16" s="239" t="s">
        <v>1117</v>
      </c>
    </row>
    <row r="17" spans="1:2" s="237" customFormat="1" ht="13.5" thickBot="1" x14ac:dyDescent="0.25">
      <c r="A17" s="240" t="s">
        <v>1109</v>
      </c>
      <c r="B17" s="239" t="s">
        <v>1118</v>
      </c>
    </row>
    <row r="18" spans="1:2" s="237" customFormat="1" ht="13.5" thickBot="1" x14ac:dyDescent="0.25">
      <c r="A18" s="240" t="s">
        <v>1109</v>
      </c>
      <c r="B18" s="239" t="s">
        <v>1119</v>
      </c>
    </row>
    <row r="19" spans="1:2" s="237" customFormat="1" ht="13.5" thickBot="1" x14ac:dyDescent="0.25">
      <c r="A19" s="240" t="s">
        <v>1109</v>
      </c>
      <c r="B19" s="239" t="s">
        <v>1120</v>
      </c>
    </row>
    <row r="20" spans="1:2" s="237" customFormat="1" ht="13.5" thickBot="1" x14ac:dyDescent="0.25">
      <c r="A20" s="240" t="s">
        <v>1109</v>
      </c>
      <c r="B20" s="239" t="s">
        <v>1121</v>
      </c>
    </row>
    <row r="21" spans="1:2" s="237" customFormat="1" ht="13.5" thickBot="1" x14ac:dyDescent="0.25">
      <c r="A21" s="240" t="s">
        <v>1109</v>
      </c>
      <c r="B21" s="239" t="s">
        <v>1122</v>
      </c>
    </row>
    <row r="22" spans="1:2" s="237" customFormat="1" ht="13.5" thickBot="1" x14ac:dyDescent="0.25">
      <c r="A22" s="240" t="s">
        <v>1109</v>
      </c>
      <c r="B22" s="239" t="s">
        <v>1123</v>
      </c>
    </row>
    <row r="23" spans="1:2" s="237" customFormat="1" ht="13.5" thickBot="1" x14ac:dyDescent="0.25">
      <c r="A23" s="240" t="s">
        <v>1109</v>
      </c>
      <c r="B23" s="239" t="s">
        <v>1124</v>
      </c>
    </row>
    <row r="24" spans="1:2" s="237" customFormat="1" ht="13.5" thickBot="1" x14ac:dyDescent="0.25">
      <c r="A24" s="240" t="s">
        <v>1109</v>
      </c>
      <c r="B24" s="239" t="s">
        <v>1125</v>
      </c>
    </row>
    <row r="25" spans="1:2" s="237" customFormat="1" ht="13.5" thickBot="1" x14ac:dyDescent="0.25">
      <c r="A25" s="240" t="s">
        <v>1109</v>
      </c>
      <c r="B25" s="239" t="s">
        <v>1126</v>
      </c>
    </row>
    <row r="26" spans="1:2" s="237" customFormat="1" ht="13.5" thickBot="1" x14ac:dyDescent="0.25">
      <c r="A26" s="240" t="s">
        <v>1109</v>
      </c>
      <c r="B26" s="239" t="s">
        <v>1127</v>
      </c>
    </row>
    <row r="27" spans="1:2" s="237" customFormat="1" ht="13.5" thickBot="1" x14ac:dyDescent="0.25">
      <c r="A27" s="240" t="s">
        <v>1109</v>
      </c>
      <c r="B27" s="239" t="s">
        <v>1128</v>
      </c>
    </row>
    <row r="28" spans="1:2" s="237" customFormat="1" ht="13.5" thickBot="1" x14ac:dyDescent="0.25">
      <c r="A28" s="240" t="s">
        <v>1109</v>
      </c>
      <c r="B28" s="239" t="s">
        <v>1129</v>
      </c>
    </row>
    <row r="29" spans="1:2" s="237" customFormat="1" ht="13.5" thickBot="1" x14ac:dyDescent="0.25">
      <c r="A29" s="240" t="s">
        <v>1109</v>
      </c>
      <c r="B29" s="239" t="s">
        <v>1130</v>
      </c>
    </row>
  </sheetData>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A235"/>
  <sheetViews>
    <sheetView topLeftCell="B1" workbookViewId="0">
      <selection activeCell="B3" sqref="B3:B4"/>
    </sheetView>
  </sheetViews>
  <sheetFormatPr baseColWidth="10" defaultRowHeight="9.75" x14ac:dyDescent="0.15"/>
  <cols>
    <col min="1" max="1" width="0.7109375" style="273" hidden="1" customWidth="1"/>
    <col min="2" max="2" width="31" style="246" customWidth="1"/>
    <col min="3" max="3" width="14.5703125" style="246" customWidth="1"/>
    <col min="4" max="4" width="13.7109375" style="246" customWidth="1"/>
    <col min="5" max="5" width="11.42578125" style="246"/>
    <col min="6" max="6" width="12.28515625" style="246" customWidth="1"/>
    <col min="7" max="16384" width="11.42578125" style="246"/>
  </cols>
  <sheetData>
    <row r="1" spans="1:6" x14ac:dyDescent="0.15">
      <c r="A1" s="2479" t="s">
        <v>0</v>
      </c>
      <c r="B1" s="2480"/>
      <c r="C1" s="2480"/>
      <c r="D1" s="2480"/>
      <c r="E1" s="2481"/>
      <c r="F1" s="2482"/>
    </row>
    <row r="2" spans="1:6" ht="15" x14ac:dyDescent="0.25">
      <c r="A2" s="266"/>
      <c r="B2" s="2423" t="s">
        <v>1223</v>
      </c>
      <c r="C2" s="2424"/>
      <c r="D2" s="2424"/>
      <c r="E2" s="2424"/>
      <c r="F2" s="2425"/>
    </row>
    <row r="3" spans="1:6" ht="12.75" customHeight="1" x14ac:dyDescent="0.15">
      <c r="A3" s="2414" t="s">
        <v>3</v>
      </c>
      <c r="B3" s="2421" t="s">
        <v>4</v>
      </c>
      <c r="C3" s="259" t="s">
        <v>6</v>
      </c>
      <c r="D3" s="259"/>
      <c r="E3" s="2410" t="s">
        <v>50</v>
      </c>
      <c r="F3" s="2412" t="s">
        <v>51</v>
      </c>
    </row>
    <row r="4" spans="1:6" ht="12.75" customHeight="1" x14ac:dyDescent="0.15">
      <c r="A4" s="2420"/>
      <c r="B4" s="2422"/>
      <c r="C4" s="244" t="s">
        <v>20</v>
      </c>
      <c r="D4" s="244" t="s">
        <v>21</v>
      </c>
      <c r="E4" s="2411"/>
      <c r="F4" s="2413"/>
    </row>
    <row r="5" spans="1:6" ht="20.25" customHeight="1" x14ac:dyDescent="0.15">
      <c r="A5" s="267" t="s">
        <v>45</v>
      </c>
      <c r="B5" s="242" t="s">
        <v>46</v>
      </c>
      <c r="C5" s="243" t="s">
        <v>41</v>
      </c>
      <c r="D5" s="244" t="s">
        <v>40</v>
      </c>
      <c r="E5" s="243" t="s">
        <v>53</v>
      </c>
      <c r="F5" s="245">
        <v>3138695353</v>
      </c>
    </row>
    <row r="6" spans="1:6" ht="14.25" customHeight="1" x14ac:dyDescent="0.15">
      <c r="A6" s="267" t="s">
        <v>54</v>
      </c>
      <c r="B6" s="242" t="s">
        <v>55</v>
      </c>
      <c r="C6" s="243" t="s">
        <v>95</v>
      </c>
      <c r="D6" s="244" t="s">
        <v>56</v>
      </c>
      <c r="E6" s="243" t="s">
        <v>58</v>
      </c>
      <c r="F6" s="245">
        <v>3118956522</v>
      </c>
    </row>
    <row r="7" spans="1:6" ht="14.25" customHeight="1" x14ac:dyDescent="0.15">
      <c r="A7" s="267" t="s">
        <v>66</v>
      </c>
      <c r="B7" s="242" t="s">
        <v>67</v>
      </c>
      <c r="C7" s="243" t="s">
        <v>68</v>
      </c>
      <c r="D7" s="244" t="s">
        <v>69</v>
      </c>
      <c r="E7" s="243" t="s">
        <v>72</v>
      </c>
      <c r="F7" s="245">
        <v>3133194551</v>
      </c>
    </row>
    <row r="8" spans="1:6" ht="14.25" customHeight="1" x14ac:dyDescent="0.15">
      <c r="A8" s="267" t="s">
        <v>73</v>
      </c>
      <c r="B8" s="242" t="s">
        <v>74</v>
      </c>
      <c r="C8" s="243" t="s">
        <v>75</v>
      </c>
      <c r="D8" s="244" t="s">
        <v>76</v>
      </c>
      <c r="E8" s="243" t="s">
        <v>78</v>
      </c>
      <c r="F8" s="245">
        <v>3122031645</v>
      </c>
    </row>
    <row r="9" spans="1:6" ht="14.25" customHeight="1" x14ac:dyDescent="0.15">
      <c r="A9" s="267" t="s">
        <v>79</v>
      </c>
      <c r="B9" s="242" t="s">
        <v>80</v>
      </c>
      <c r="C9" s="243" t="s">
        <v>81</v>
      </c>
      <c r="D9" s="244" t="s">
        <v>82</v>
      </c>
      <c r="E9" s="243" t="s">
        <v>84</v>
      </c>
      <c r="F9" s="245">
        <v>3143780588</v>
      </c>
    </row>
    <row r="10" spans="1:6" ht="30" customHeight="1" x14ac:dyDescent="0.15">
      <c r="A10" s="267" t="s">
        <v>85</v>
      </c>
      <c r="B10" s="242" t="s">
        <v>86</v>
      </c>
      <c r="C10" s="243" t="s">
        <v>87</v>
      </c>
      <c r="D10" s="244" t="s">
        <v>88</v>
      </c>
      <c r="E10" s="243" t="s">
        <v>90</v>
      </c>
      <c r="F10" s="245">
        <v>3138740863</v>
      </c>
    </row>
    <row r="11" spans="1:6" ht="22.5" customHeight="1" x14ac:dyDescent="0.15">
      <c r="A11" s="267" t="s">
        <v>97</v>
      </c>
      <c r="B11" s="242" t="s">
        <v>98</v>
      </c>
      <c r="C11" s="243" t="s">
        <v>99</v>
      </c>
      <c r="D11" s="244" t="s">
        <v>100</v>
      </c>
      <c r="E11" s="243" t="s">
        <v>103</v>
      </c>
      <c r="F11" s="245">
        <v>3172436999</v>
      </c>
    </row>
    <row r="12" spans="1:6" ht="22.5" customHeight="1" x14ac:dyDescent="0.15">
      <c r="A12" s="267" t="s">
        <v>105</v>
      </c>
      <c r="B12" s="242" t="s">
        <v>114</v>
      </c>
      <c r="C12" s="243" t="s">
        <v>115</v>
      </c>
      <c r="D12" s="244" t="s">
        <v>116</v>
      </c>
      <c r="E12" s="243" t="s">
        <v>119</v>
      </c>
      <c r="F12" s="245">
        <v>3138308700</v>
      </c>
    </row>
    <row r="13" spans="1:6" ht="19.5" customHeight="1" x14ac:dyDescent="0.15">
      <c r="A13" s="267" t="s">
        <v>106</v>
      </c>
      <c r="B13" s="242" t="s">
        <v>107</v>
      </c>
      <c r="C13" s="243" t="s">
        <v>108</v>
      </c>
      <c r="D13" s="244" t="s">
        <v>109</v>
      </c>
      <c r="E13" s="243" t="s">
        <v>113</v>
      </c>
      <c r="F13" s="245">
        <v>3125342259</v>
      </c>
    </row>
    <row r="14" spans="1:6" ht="20.25" customHeight="1" x14ac:dyDescent="0.15">
      <c r="A14" s="267" t="s">
        <v>120</v>
      </c>
      <c r="B14" s="242" t="s">
        <v>127</v>
      </c>
      <c r="C14" s="243" t="s">
        <v>87</v>
      </c>
      <c r="D14" s="244" t="s">
        <v>88</v>
      </c>
      <c r="E14" s="243" t="s">
        <v>90</v>
      </c>
      <c r="F14" s="245">
        <v>3138308700</v>
      </c>
    </row>
    <row r="15" spans="1:6" ht="20.25" customHeight="1" x14ac:dyDescent="0.15">
      <c r="A15" s="267" t="s">
        <v>134</v>
      </c>
      <c r="B15" s="242" t="s">
        <v>123</v>
      </c>
      <c r="C15" s="243" t="s">
        <v>81</v>
      </c>
      <c r="D15" s="244" t="s">
        <v>82</v>
      </c>
      <c r="E15" s="243" t="s">
        <v>126</v>
      </c>
      <c r="F15" s="245">
        <v>3125193600</v>
      </c>
    </row>
    <row r="16" spans="1:6" ht="17.25" customHeight="1" x14ac:dyDescent="0.15">
      <c r="A16" s="267" t="s">
        <v>135</v>
      </c>
      <c r="B16" s="242" t="s">
        <v>137</v>
      </c>
      <c r="C16" s="243" t="s">
        <v>115</v>
      </c>
      <c r="D16" s="244" t="s">
        <v>116</v>
      </c>
      <c r="E16" s="247" t="s">
        <v>119</v>
      </c>
      <c r="F16" s="245">
        <v>3138308700</v>
      </c>
    </row>
    <row r="17" spans="1:6" ht="16.5" customHeight="1" x14ac:dyDescent="0.15">
      <c r="A17" s="267" t="s">
        <v>136</v>
      </c>
      <c r="B17" s="242" t="s">
        <v>139</v>
      </c>
      <c r="C17" s="243" t="s">
        <v>140</v>
      </c>
      <c r="D17" s="244" t="s">
        <v>141</v>
      </c>
      <c r="E17" s="243" t="s">
        <v>142</v>
      </c>
      <c r="F17" s="245">
        <v>3206628679</v>
      </c>
    </row>
    <row r="18" spans="1:6" ht="18.75" customHeight="1" x14ac:dyDescent="0.15">
      <c r="A18" s="267" t="s">
        <v>144</v>
      </c>
      <c r="B18" s="242" t="s">
        <v>153</v>
      </c>
      <c r="C18" s="243" t="s">
        <v>154</v>
      </c>
      <c r="D18" s="244" t="s">
        <v>155</v>
      </c>
      <c r="E18" s="243" t="s">
        <v>157</v>
      </c>
      <c r="F18" s="245">
        <v>3204699329</v>
      </c>
    </row>
    <row r="19" spans="1:6" ht="18" customHeight="1" x14ac:dyDescent="0.15">
      <c r="A19" s="267" t="s">
        <v>145</v>
      </c>
      <c r="B19" s="242" t="s">
        <v>158</v>
      </c>
      <c r="C19" s="243" t="s">
        <v>159</v>
      </c>
      <c r="D19" s="244" t="s">
        <v>160</v>
      </c>
      <c r="E19" s="243" t="s">
        <v>78</v>
      </c>
      <c r="F19" s="245">
        <v>3112626578</v>
      </c>
    </row>
    <row r="20" spans="1:6" ht="27.75" customHeight="1" x14ac:dyDescent="0.15">
      <c r="A20" s="267" t="s">
        <v>146</v>
      </c>
      <c r="B20" s="242" t="s">
        <v>1222</v>
      </c>
      <c r="C20" s="243" t="s">
        <v>163</v>
      </c>
      <c r="D20" s="244" t="s">
        <v>164</v>
      </c>
      <c r="E20" s="243" t="s">
        <v>103</v>
      </c>
      <c r="F20" s="245">
        <v>3146278711</v>
      </c>
    </row>
    <row r="21" spans="1:6" ht="12.75" customHeight="1" x14ac:dyDescent="0.15">
      <c r="A21" s="267" t="s">
        <v>147</v>
      </c>
      <c r="B21" s="242" t="s">
        <v>166</v>
      </c>
      <c r="C21" s="243" t="s">
        <v>167</v>
      </c>
      <c r="D21" s="244" t="s">
        <v>168</v>
      </c>
      <c r="E21" s="243" t="s">
        <v>169</v>
      </c>
      <c r="F21" s="245">
        <v>3206490699</v>
      </c>
    </row>
    <row r="22" spans="1:6" ht="20.25" customHeight="1" x14ac:dyDescent="0.15">
      <c r="A22" s="267" t="s">
        <v>148</v>
      </c>
      <c r="B22" s="242" t="s">
        <v>170</v>
      </c>
      <c r="C22" s="243" t="s">
        <v>108</v>
      </c>
      <c r="D22" s="244" t="s">
        <v>109</v>
      </c>
      <c r="E22" s="243" t="s">
        <v>113</v>
      </c>
      <c r="F22" s="245">
        <v>31204618026</v>
      </c>
    </row>
    <row r="23" spans="1:6" ht="19.5" customHeight="1" x14ac:dyDescent="0.15">
      <c r="A23" s="267" t="s">
        <v>149</v>
      </c>
      <c r="B23" s="242" t="s">
        <v>171</v>
      </c>
      <c r="C23" s="243" t="s">
        <v>172</v>
      </c>
      <c r="D23" s="244" t="s">
        <v>173</v>
      </c>
      <c r="E23" s="243" t="s">
        <v>119</v>
      </c>
      <c r="F23" s="245">
        <v>4290803</v>
      </c>
    </row>
    <row r="24" spans="1:6" ht="19.5" customHeight="1" x14ac:dyDescent="0.15">
      <c r="A24" s="267" t="s">
        <v>150</v>
      </c>
      <c r="B24" s="242" t="s">
        <v>151</v>
      </c>
      <c r="C24" s="243" t="s">
        <v>41</v>
      </c>
      <c r="D24" s="244" t="s">
        <v>40</v>
      </c>
      <c r="E24" s="243" t="s">
        <v>152</v>
      </c>
      <c r="F24" s="245">
        <v>3138695353</v>
      </c>
    </row>
    <row r="25" spans="1:6" ht="19.5" customHeight="1" x14ac:dyDescent="0.15">
      <c r="A25" s="267" t="s">
        <v>194</v>
      </c>
      <c r="B25" s="242" t="s">
        <v>195</v>
      </c>
      <c r="C25" s="243" t="s">
        <v>196</v>
      </c>
      <c r="D25" s="244" t="s">
        <v>197</v>
      </c>
      <c r="E25" s="243" t="s">
        <v>200</v>
      </c>
      <c r="F25" s="245">
        <v>3114786584</v>
      </c>
    </row>
    <row r="26" spans="1:6" ht="24.75" customHeight="1" x14ac:dyDescent="0.15">
      <c r="A26" s="267" t="s">
        <v>201</v>
      </c>
      <c r="B26" s="242" t="s">
        <v>204</v>
      </c>
      <c r="C26" s="243" t="s">
        <v>205</v>
      </c>
      <c r="D26" s="244" t="s">
        <v>206</v>
      </c>
      <c r="E26" s="243" t="s">
        <v>209</v>
      </c>
      <c r="F26" s="245">
        <v>3115315328</v>
      </c>
    </row>
    <row r="27" spans="1:6" ht="19.5" customHeight="1" x14ac:dyDescent="0.15">
      <c r="A27" s="267" t="s">
        <v>202</v>
      </c>
      <c r="B27" s="242" t="s">
        <v>210</v>
      </c>
      <c r="C27" s="243" t="s">
        <v>211</v>
      </c>
      <c r="D27" s="244" t="s">
        <v>212</v>
      </c>
      <c r="E27" s="243" t="s">
        <v>58</v>
      </c>
      <c r="F27" s="245">
        <v>3127201478</v>
      </c>
    </row>
    <row r="28" spans="1:6" ht="18" customHeight="1" x14ac:dyDescent="0.15">
      <c r="A28" s="267" t="s">
        <v>203</v>
      </c>
      <c r="B28" s="242" t="s">
        <v>213</v>
      </c>
      <c r="C28" s="243" t="s">
        <v>214</v>
      </c>
      <c r="D28" s="244" t="s">
        <v>215</v>
      </c>
      <c r="E28" s="247" t="s">
        <v>119</v>
      </c>
      <c r="F28" s="245">
        <v>3123911949</v>
      </c>
    </row>
    <row r="29" spans="1:6" ht="19.5" customHeight="1" x14ac:dyDescent="0.15">
      <c r="A29" s="267" t="s">
        <v>227</v>
      </c>
      <c r="B29" s="242" t="s">
        <v>228</v>
      </c>
      <c r="C29" s="243" t="s">
        <v>229</v>
      </c>
      <c r="D29" s="243" t="s">
        <v>230</v>
      </c>
      <c r="E29" s="243" t="s">
        <v>142</v>
      </c>
      <c r="F29" s="245">
        <v>3133907436</v>
      </c>
    </row>
    <row r="30" spans="1:6" ht="23.25" customHeight="1" x14ac:dyDescent="0.15">
      <c r="A30" s="267" t="s">
        <v>234</v>
      </c>
      <c r="B30" s="242" t="s">
        <v>235</v>
      </c>
      <c r="C30" s="243" t="s">
        <v>236</v>
      </c>
      <c r="D30" s="244" t="s">
        <v>237</v>
      </c>
      <c r="E30" s="243" t="s">
        <v>241</v>
      </c>
      <c r="F30" s="245">
        <v>3112573756</v>
      </c>
    </row>
    <row r="31" spans="1:6" ht="17.25" customHeight="1" x14ac:dyDescent="0.15">
      <c r="A31" s="267" t="s">
        <v>226</v>
      </c>
      <c r="B31" s="242" t="s">
        <v>242</v>
      </c>
      <c r="C31" s="243" t="s">
        <v>236</v>
      </c>
      <c r="D31" s="244" t="s">
        <v>237</v>
      </c>
      <c r="E31" s="243" t="s">
        <v>241</v>
      </c>
      <c r="F31" s="245">
        <v>3112573756</v>
      </c>
    </row>
    <row r="32" spans="1:6" ht="16.5" customHeight="1" x14ac:dyDescent="0.15">
      <c r="A32" s="267" t="s">
        <v>245</v>
      </c>
      <c r="B32" s="242" t="s">
        <v>247</v>
      </c>
      <c r="C32" s="243" t="s">
        <v>229</v>
      </c>
      <c r="D32" s="243" t="s">
        <v>230</v>
      </c>
      <c r="E32" s="243" t="s">
        <v>142</v>
      </c>
      <c r="F32" s="245">
        <v>3133907436</v>
      </c>
    </row>
    <row r="33" spans="1:6" ht="22.5" customHeight="1" x14ac:dyDescent="0.15">
      <c r="A33" s="267" t="s">
        <v>248</v>
      </c>
      <c r="B33" s="242" t="s">
        <v>249</v>
      </c>
      <c r="C33" s="243" t="s">
        <v>250</v>
      </c>
      <c r="D33" s="244" t="s">
        <v>251</v>
      </c>
      <c r="E33" s="243" t="s">
        <v>255</v>
      </c>
      <c r="F33" s="245">
        <v>4291395</v>
      </c>
    </row>
    <row r="34" spans="1:6" ht="18.75" customHeight="1" x14ac:dyDescent="0.15">
      <c r="A34" s="267" t="s">
        <v>256</v>
      </c>
      <c r="B34" s="242" t="s">
        <v>257</v>
      </c>
      <c r="C34" s="243" t="s">
        <v>258</v>
      </c>
      <c r="D34" s="244" t="s">
        <v>259</v>
      </c>
      <c r="E34" s="243" t="s">
        <v>262</v>
      </c>
      <c r="F34" s="246">
        <v>3125737797</v>
      </c>
    </row>
    <row r="35" spans="1:6" ht="16.5" customHeight="1" x14ac:dyDescent="0.15">
      <c r="A35" s="267" t="s">
        <v>264</v>
      </c>
      <c r="B35" s="242" t="s">
        <v>265</v>
      </c>
      <c r="C35" s="243" t="s">
        <v>266</v>
      </c>
      <c r="D35" s="244" t="s">
        <v>267</v>
      </c>
      <c r="E35" s="243" t="s">
        <v>113</v>
      </c>
      <c r="F35" s="245">
        <v>3115499271</v>
      </c>
    </row>
    <row r="36" spans="1:6" ht="23.25" customHeight="1" x14ac:dyDescent="0.15">
      <c r="A36" s="268" t="s">
        <v>269</v>
      </c>
      <c r="B36" s="243" t="s">
        <v>270</v>
      </c>
      <c r="C36" s="243" t="s">
        <v>108</v>
      </c>
      <c r="D36" s="244" t="s">
        <v>109</v>
      </c>
      <c r="E36" s="243" t="s">
        <v>113</v>
      </c>
      <c r="F36" s="245">
        <v>3125342259</v>
      </c>
    </row>
    <row r="37" spans="1:6" ht="10.5" customHeight="1" x14ac:dyDescent="0.15">
      <c r="A37" s="267" t="s">
        <v>284</v>
      </c>
      <c r="B37" s="243" t="s">
        <v>285</v>
      </c>
      <c r="C37" s="243" t="s">
        <v>81</v>
      </c>
      <c r="D37" s="244" t="s">
        <v>82</v>
      </c>
      <c r="E37" s="247" t="s">
        <v>288</v>
      </c>
      <c r="F37" s="245">
        <v>3125193600</v>
      </c>
    </row>
    <row r="38" spans="1:6" ht="21.75" customHeight="1" x14ac:dyDescent="0.15">
      <c r="A38" s="267" t="s">
        <v>272</v>
      </c>
      <c r="B38" s="243" t="s">
        <v>273</v>
      </c>
      <c r="C38" s="243" t="s">
        <v>274</v>
      </c>
      <c r="D38" s="244" t="s">
        <v>275</v>
      </c>
      <c r="E38" s="243" t="s">
        <v>277</v>
      </c>
      <c r="F38" s="245">
        <v>3118491019</v>
      </c>
    </row>
    <row r="39" spans="1:6" ht="18.75" customHeight="1" x14ac:dyDescent="0.15">
      <c r="A39" s="267" t="s">
        <v>279</v>
      </c>
      <c r="B39" s="243" t="s">
        <v>280</v>
      </c>
      <c r="C39" s="243" t="s">
        <v>154</v>
      </c>
      <c r="D39" s="244" t="s">
        <v>281</v>
      </c>
      <c r="E39" s="247" t="s">
        <v>157</v>
      </c>
      <c r="F39" s="245">
        <v>310899208</v>
      </c>
    </row>
    <row r="40" spans="1:6" ht="13.5" customHeight="1" x14ac:dyDescent="0.15">
      <c r="A40" s="2414" t="s">
        <v>304</v>
      </c>
      <c r="B40" s="2417" t="s">
        <v>1143</v>
      </c>
      <c r="C40" s="2417" t="s">
        <v>313</v>
      </c>
      <c r="D40" s="2417" t="s">
        <v>314</v>
      </c>
      <c r="E40" s="2438" t="s">
        <v>490</v>
      </c>
      <c r="F40" s="2438">
        <v>3204892543</v>
      </c>
    </row>
    <row r="41" spans="1:6" ht="18.75" customHeight="1" x14ac:dyDescent="0.15">
      <c r="A41" s="2415"/>
      <c r="B41" s="2418"/>
      <c r="C41" s="2418"/>
      <c r="D41" s="2418"/>
      <c r="E41" s="2439"/>
      <c r="F41" s="2439"/>
    </row>
    <row r="42" spans="1:6" x14ac:dyDescent="0.15">
      <c r="A42" s="2415"/>
      <c r="B42" s="2418"/>
      <c r="C42" s="2418"/>
      <c r="D42" s="2418"/>
      <c r="E42" s="2439"/>
      <c r="F42" s="2439"/>
    </row>
    <row r="43" spans="1:6" ht="15" customHeight="1" x14ac:dyDescent="0.15">
      <c r="A43" s="2416"/>
      <c r="B43" s="2419"/>
      <c r="C43" s="2419"/>
      <c r="D43" s="2419"/>
      <c r="E43" s="2440"/>
      <c r="F43" s="2440"/>
    </row>
    <row r="44" spans="1:6" ht="25.5" customHeight="1" x14ac:dyDescent="0.15">
      <c r="A44" s="2441" t="s">
        <v>293</v>
      </c>
      <c r="B44" s="2433" t="s">
        <v>312</v>
      </c>
      <c r="C44" s="2421" t="s">
        <v>313</v>
      </c>
      <c r="D44" s="2421" t="s">
        <v>314</v>
      </c>
      <c r="E44" s="2426" t="s">
        <v>490</v>
      </c>
      <c r="F44" s="2429">
        <v>3204892543</v>
      </c>
    </row>
    <row r="45" spans="1:6" ht="19.5" customHeight="1" x14ac:dyDescent="0.15">
      <c r="A45" s="2442"/>
      <c r="B45" s="2444"/>
      <c r="C45" s="2436"/>
      <c r="D45" s="2436"/>
      <c r="E45" s="2427"/>
      <c r="F45" s="2430"/>
    </row>
    <row r="46" spans="1:6" ht="9" hidden="1" customHeight="1" x14ac:dyDescent="0.15">
      <c r="A46" s="2442"/>
      <c r="B46" s="2444"/>
      <c r="C46" s="2436"/>
      <c r="D46" s="2436"/>
      <c r="E46" s="2427"/>
      <c r="F46" s="2430"/>
    </row>
    <row r="47" spans="1:6" ht="6" hidden="1" customHeight="1" x14ac:dyDescent="0.15">
      <c r="A47" s="2443"/>
      <c r="B47" s="2445"/>
      <c r="C47" s="2446"/>
      <c r="D47" s="2446"/>
      <c r="E47" s="2428"/>
      <c r="F47" s="2431"/>
    </row>
    <row r="48" spans="1:6" x14ac:dyDescent="0.15">
      <c r="A48" s="2414" t="s">
        <v>294</v>
      </c>
      <c r="B48" s="2433" t="s">
        <v>1144</v>
      </c>
      <c r="C48" s="2421" t="s">
        <v>302</v>
      </c>
      <c r="D48" s="2412" t="s">
        <v>307</v>
      </c>
      <c r="E48" s="2426" t="s">
        <v>502</v>
      </c>
      <c r="F48" s="2426">
        <v>3202723305</v>
      </c>
    </row>
    <row r="49" spans="1:6" x14ac:dyDescent="0.15">
      <c r="A49" s="2432"/>
      <c r="B49" s="2434"/>
      <c r="C49" s="2436"/>
      <c r="D49" s="2437"/>
      <c r="E49" s="2427"/>
      <c r="F49" s="2427"/>
    </row>
    <row r="50" spans="1:6" ht="12.75" customHeight="1" x14ac:dyDescent="0.15">
      <c r="A50" s="2432"/>
      <c r="B50" s="2434"/>
      <c r="C50" s="2436"/>
      <c r="D50" s="2437"/>
      <c r="E50" s="2427"/>
      <c r="F50" s="2427"/>
    </row>
    <row r="51" spans="1:6" ht="15.75" customHeight="1" x14ac:dyDescent="0.15">
      <c r="A51" s="2420"/>
      <c r="B51" s="2435"/>
      <c r="C51" s="2422"/>
      <c r="D51" s="2413"/>
      <c r="E51" s="2428"/>
      <c r="F51" s="2428"/>
    </row>
    <row r="52" spans="1:6" ht="9.75" customHeight="1" x14ac:dyDescent="0.15">
      <c r="A52" s="2414" t="s">
        <v>295</v>
      </c>
      <c r="B52" s="2417" t="s">
        <v>301</v>
      </c>
      <c r="C52" s="2417" t="s">
        <v>302</v>
      </c>
      <c r="D52" s="2417" t="s">
        <v>307</v>
      </c>
      <c r="E52" s="2438" t="s">
        <v>502</v>
      </c>
      <c r="F52" s="2449">
        <v>3202723305</v>
      </c>
    </row>
    <row r="53" spans="1:6" ht="12" customHeight="1" x14ac:dyDescent="0.15">
      <c r="A53" s="2415"/>
      <c r="B53" s="2452"/>
      <c r="C53" s="2452"/>
      <c r="D53" s="2452"/>
      <c r="E53" s="2439"/>
      <c r="F53" s="2450"/>
    </row>
    <row r="54" spans="1:6" ht="21.75" customHeight="1" x14ac:dyDescent="0.15">
      <c r="A54" s="2415"/>
      <c r="B54" s="2452"/>
      <c r="C54" s="2452"/>
      <c r="D54" s="2452"/>
      <c r="E54" s="2439"/>
      <c r="F54" s="2450"/>
    </row>
    <row r="55" spans="1:6" ht="18.75" customHeight="1" x14ac:dyDescent="0.15">
      <c r="A55" s="2415"/>
      <c r="B55" s="2452"/>
      <c r="C55" s="2452"/>
      <c r="D55" s="2452"/>
      <c r="E55" s="2439"/>
      <c r="F55" s="2450"/>
    </row>
    <row r="56" spans="1:6" ht="3" hidden="1" customHeight="1" x14ac:dyDescent="0.15">
      <c r="A56" s="2416"/>
      <c r="B56" s="2453"/>
      <c r="C56" s="2453"/>
      <c r="D56" s="2453"/>
      <c r="E56" s="2440"/>
      <c r="F56" s="2451"/>
    </row>
    <row r="57" spans="1:6" ht="18" customHeight="1" x14ac:dyDescent="0.15">
      <c r="A57" s="267" t="s">
        <v>296</v>
      </c>
      <c r="B57" s="243" t="s">
        <v>297</v>
      </c>
      <c r="C57" s="243" t="s">
        <v>298</v>
      </c>
      <c r="D57" s="244" t="s">
        <v>299</v>
      </c>
      <c r="E57" s="249" t="s">
        <v>90</v>
      </c>
      <c r="F57" s="245">
        <v>3102637088</v>
      </c>
    </row>
    <row r="58" spans="1:6" ht="18" customHeight="1" x14ac:dyDescent="0.15">
      <c r="A58" s="2414" t="s">
        <v>339</v>
      </c>
      <c r="B58" s="2417" t="s">
        <v>1145</v>
      </c>
      <c r="C58" s="2421" t="s">
        <v>445</v>
      </c>
      <c r="D58" s="2412" t="s">
        <v>446</v>
      </c>
      <c r="E58" s="2412" t="s">
        <v>424</v>
      </c>
      <c r="F58" s="2447">
        <v>3208353629</v>
      </c>
    </row>
    <row r="59" spans="1:6" ht="20.25" customHeight="1" x14ac:dyDescent="0.15">
      <c r="A59" s="2432"/>
      <c r="B59" s="2418"/>
      <c r="C59" s="2436"/>
      <c r="D59" s="2437"/>
      <c r="E59" s="2437"/>
      <c r="F59" s="2448"/>
    </row>
    <row r="60" spans="1:6" ht="8.25" customHeight="1" x14ac:dyDescent="0.15">
      <c r="A60" s="2432"/>
      <c r="B60" s="2418"/>
      <c r="C60" s="2436"/>
      <c r="D60" s="2437"/>
      <c r="E60" s="2437"/>
      <c r="F60" s="2448"/>
    </row>
    <row r="61" spans="1:6" ht="9" hidden="1" customHeight="1" x14ac:dyDescent="0.15">
      <c r="A61" s="2432"/>
      <c r="B61" s="2419"/>
      <c r="C61" s="2436"/>
      <c r="D61" s="2437"/>
      <c r="E61" s="2413"/>
      <c r="F61" s="2448"/>
    </row>
    <row r="62" spans="1:6" ht="19.5" customHeight="1" x14ac:dyDescent="0.15">
      <c r="A62" s="2456" t="s">
        <v>340</v>
      </c>
      <c r="B62" s="2417" t="s">
        <v>1146</v>
      </c>
      <c r="C62" s="2417" t="s">
        <v>396</v>
      </c>
      <c r="D62" s="2421" t="s">
        <v>397</v>
      </c>
      <c r="E62" s="2421" t="s">
        <v>142</v>
      </c>
      <c r="F62" s="2447">
        <v>3115916683</v>
      </c>
    </row>
    <row r="63" spans="1:6" x14ac:dyDescent="0.15">
      <c r="A63" s="2457"/>
      <c r="B63" s="2418"/>
      <c r="C63" s="2418"/>
      <c r="D63" s="2436"/>
      <c r="E63" s="2436"/>
      <c r="F63" s="2448"/>
    </row>
    <row r="64" spans="1:6" x14ac:dyDescent="0.15">
      <c r="A64" s="2457"/>
      <c r="B64" s="2418"/>
      <c r="C64" s="2418"/>
      <c r="D64" s="2436"/>
      <c r="E64" s="2436"/>
      <c r="F64" s="2448"/>
    </row>
    <row r="65" spans="1:6" x14ac:dyDescent="0.15">
      <c r="A65" s="2457"/>
      <c r="B65" s="2418"/>
      <c r="C65" s="2418"/>
      <c r="D65" s="2436"/>
      <c r="E65" s="2436"/>
      <c r="F65" s="2448"/>
    </row>
    <row r="66" spans="1:6" x14ac:dyDescent="0.15">
      <c r="A66" s="2458"/>
      <c r="B66" s="2419"/>
      <c r="C66" s="2419"/>
      <c r="D66" s="2422"/>
      <c r="E66" s="2422"/>
      <c r="F66" s="2454"/>
    </row>
    <row r="67" spans="1:6" x14ac:dyDescent="0.15">
      <c r="A67" s="2414" t="s">
        <v>341</v>
      </c>
      <c r="B67" s="2417" t="s">
        <v>1147</v>
      </c>
      <c r="C67" s="2421" t="s">
        <v>435</v>
      </c>
      <c r="D67" s="2412" t="s">
        <v>436</v>
      </c>
      <c r="E67" s="2421" t="s">
        <v>471</v>
      </c>
      <c r="F67" s="2447">
        <v>3134965521</v>
      </c>
    </row>
    <row r="68" spans="1:6" x14ac:dyDescent="0.15">
      <c r="A68" s="2432"/>
      <c r="B68" s="2418"/>
      <c r="C68" s="2436"/>
      <c r="D68" s="2437"/>
      <c r="E68" s="2436"/>
      <c r="F68" s="2448"/>
    </row>
    <row r="69" spans="1:6" ht="23.25" customHeight="1" x14ac:dyDescent="0.15">
      <c r="A69" s="2432"/>
      <c r="B69" s="2418"/>
      <c r="C69" s="2436"/>
      <c r="D69" s="2437"/>
      <c r="E69" s="2436"/>
      <c r="F69" s="2448"/>
    </row>
    <row r="70" spans="1:6" ht="2.25" customHeight="1" x14ac:dyDescent="0.15">
      <c r="A70" s="2420"/>
      <c r="B70" s="2419"/>
      <c r="C70" s="2422"/>
      <c r="D70" s="2413"/>
      <c r="E70" s="2422"/>
      <c r="F70" s="2454"/>
    </row>
    <row r="71" spans="1:6" ht="17.25" customHeight="1" x14ac:dyDescent="0.15">
      <c r="A71" s="267" t="s">
        <v>409</v>
      </c>
      <c r="B71" s="243" t="s">
        <v>1148</v>
      </c>
      <c r="C71" s="243" t="s">
        <v>402</v>
      </c>
      <c r="D71" s="244" t="s">
        <v>403</v>
      </c>
      <c r="E71" s="249" t="s">
        <v>408</v>
      </c>
      <c r="F71" s="245">
        <v>3125214536</v>
      </c>
    </row>
    <row r="72" spans="1:6" ht="18" customHeight="1" x14ac:dyDescent="0.15">
      <c r="A72" s="267" t="s">
        <v>410</v>
      </c>
      <c r="B72" s="243" t="s">
        <v>1148</v>
      </c>
      <c r="C72" s="243" t="s">
        <v>258</v>
      </c>
      <c r="D72" s="244" t="s">
        <v>259</v>
      </c>
      <c r="E72" s="249" t="s">
        <v>419</v>
      </c>
      <c r="F72" s="245">
        <v>3125737797</v>
      </c>
    </row>
    <row r="73" spans="1:6" ht="17.25" customHeight="1" x14ac:dyDescent="0.15">
      <c r="A73" s="267" t="s">
        <v>420</v>
      </c>
      <c r="B73" s="243" t="s">
        <v>1148</v>
      </c>
      <c r="C73" s="243" t="s">
        <v>115</v>
      </c>
      <c r="D73" s="244" t="s">
        <v>116</v>
      </c>
      <c r="E73" s="249" t="s">
        <v>424</v>
      </c>
      <c r="F73" s="245">
        <v>3138308700</v>
      </c>
    </row>
    <row r="74" spans="1:6" ht="19.5" customHeight="1" x14ac:dyDescent="0.15">
      <c r="A74" s="267" t="s">
        <v>425</v>
      </c>
      <c r="B74" s="243" t="s">
        <v>1148</v>
      </c>
      <c r="C74" s="243" t="s">
        <v>302</v>
      </c>
      <c r="D74" s="244" t="s">
        <v>307</v>
      </c>
      <c r="E74" s="249" t="s">
        <v>424</v>
      </c>
      <c r="F74" s="245">
        <v>3202723305</v>
      </c>
    </row>
    <row r="75" spans="1:6" ht="18" customHeight="1" x14ac:dyDescent="0.15">
      <c r="A75" s="267" t="s">
        <v>427</v>
      </c>
      <c r="B75" s="243" t="s">
        <v>1148</v>
      </c>
      <c r="C75" s="243" t="s">
        <v>428</v>
      </c>
      <c r="D75" s="244" t="s">
        <v>429</v>
      </c>
      <c r="E75" s="249" t="s">
        <v>431</v>
      </c>
      <c r="F75" s="245">
        <v>3112821705</v>
      </c>
    </row>
    <row r="76" spans="1:6" ht="18.75" customHeight="1" x14ac:dyDescent="0.15">
      <c r="A76" s="267" t="s">
        <v>434</v>
      </c>
      <c r="B76" s="243" t="s">
        <v>1148</v>
      </c>
      <c r="C76" s="243" t="s">
        <v>435</v>
      </c>
      <c r="D76" s="244" t="s">
        <v>436</v>
      </c>
      <c r="E76" s="249" t="s">
        <v>438</v>
      </c>
      <c r="F76" s="245">
        <v>3134965521</v>
      </c>
    </row>
    <row r="77" spans="1:6" ht="53.25" customHeight="1" x14ac:dyDescent="0.15">
      <c r="A77" s="267" t="s">
        <v>439</v>
      </c>
      <c r="B77" s="243" t="s">
        <v>1149</v>
      </c>
      <c r="C77" s="243" t="s">
        <v>440</v>
      </c>
      <c r="D77" s="244" t="s">
        <v>441</v>
      </c>
      <c r="E77" s="249" t="s">
        <v>90</v>
      </c>
      <c r="F77" s="245">
        <v>3203067058</v>
      </c>
    </row>
    <row r="78" spans="1:6" ht="57" customHeight="1" x14ac:dyDescent="0.15">
      <c r="A78" s="267" t="s">
        <v>444</v>
      </c>
      <c r="B78" s="260" t="s">
        <v>1149</v>
      </c>
      <c r="C78" s="243" t="s">
        <v>445</v>
      </c>
      <c r="D78" s="244" t="s">
        <v>446</v>
      </c>
      <c r="E78" s="247" t="s">
        <v>449</v>
      </c>
      <c r="F78" s="245">
        <v>3208353629</v>
      </c>
    </row>
    <row r="79" spans="1:6" ht="20.25" customHeight="1" x14ac:dyDescent="0.15">
      <c r="A79" s="267" t="s">
        <v>400</v>
      </c>
      <c r="B79" s="243" t="s">
        <v>1148</v>
      </c>
      <c r="C79" s="243" t="s">
        <v>229</v>
      </c>
      <c r="D79" s="244"/>
      <c r="E79" s="249" t="s">
        <v>142</v>
      </c>
      <c r="F79" s="245"/>
    </row>
    <row r="80" spans="1:6" ht="28.5" customHeight="1" x14ac:dyDescent="0.15">
      <c r="A80" s="267" t="s">
        <v>342</v>
      </c>
      <c r="B80" s="243" t="s">
        <v>1150</v>
      </c>
      <c r="C80" s="243" t="s">
        <v>344</v>
      </c>
      <c r="D80" s="244" t="s">
        <v>345</v>
      </c>
      <c r="E80" s="247" t="s">
        <v>348</v>
      </c>
      <c r="F80" s="245">
        <v>3112621766</v>
      </c>
    </row>
    <row r="81" spans="1:9" ht="9" customHeight="1" x14ac:dyDescent="0.15">
      <c r="A81" s="267" t="s">
        <v>349</v>
      </c>
      <c r="B81" s="243" t="s">
        <v>1151</v>
      </c>
      <c r="C81" s="243" t="s">
        <v>351</v>
      </c>
      <c r="D81" s="244" t="s">
        <v>352</v>
      </c>
      <c r="E81" s="247" t="s">
        <v>355</v>
      </c>
      <c r="F81" s="245">
        <v>3133324742</v>
      </c>
    </row>
    <row r="82" spans="1:9" ht="11.25" customHeight="1" x14ac:dyDescent="0.15">
      <c r="A82" s="267" t="s">
        <v>382</v>
      </c>
      <c r="B82" s="243" t="s">
        <v>1152</v>
      </c>
      <c r="C82" s="243" t="s">
        <v>385</v>
      </c>
      <c r="D82" s="244" t="s">
        <v>386</v>
      </c>
      <c r="E82" s="247" t="s">
        <v>348</v>
      </c>
      <c r="F82" s="245">
        <v>3132915294</v>
      </c>
    </row>
    <row r="83" spans="1:9" ht="11.25" customHeight="1" x14ac:dyDescent="0.15">
      <c r="A83" s="267" t="s">
        <v>383</v>
      </c>
      <c r="B83" s="243" t="s">
        <v>1153</v>
      </c>
      <c r="C83" s="243" t="s">
        <v>389</v>
      </c>
      <c r="D83" s="244" t="s">
        <v>390</v>
      </c>
      <c r="E83" s="249" t="s">
        <v>90</v>
      </c>
      <c r="F83" s="245">
        <v>3125220225</v>
      </c>
    </row>
    <row r="84" spans="1:9" ht="21" customHeight="1" x14ac:dyDescent="0.15">
      <c r="A84" s="267" t="s">
        <v>356</v>
      </c>
      <c r="B84" s="243" t="s">
        <v>1154</v>
      </c>
      <c r="C84" s="243" t="s">
        <v>358</v>
      </c>
      <c r="D84" s="244" t="s">
        <v>359</v>
      </c>
      <c r="E84" s="249" t="s">
        <v>362</v>
      </c>
      <c r="F84" s="245">
        <v>3202384801</v>
      </c>
    </row>
    <row r="85" spans="1:9" ht="21.75" customHeight="1" x14ac:dyDescent="0.15">
      <c r="A85" s="267" t="s">
        <v>363</v>
      </c>
      <c r="B85" s="243" t="s">
        <v>1155</v>
      </c>
      <c r="C85" s="243" t="s">
        <v>365</v>
      </c>
      <c r="D85" s="244" t="s">
        <v>366</v>
      </c>
      <c r="E85" s="249" t="s">
        <v>369</v>
      </c>
      <c r="F85" s="245">
        <v>3118215637</v>
      </c>
    </row>
    <row r="86" spans="1:9" ht="15.75" customHeight="1" x14ac:dyDescent="0.15">
      <c r="A86" s="267" t="s">
        <v>370</v>
      </c>
      <c r="B86" s="243" t="s">
        <v>1156</v>
      </c>
      <c r="C86" s="243" t="s">
        <v>372</v>
      </c>
      <c r="D86" s="244" t="s">
        <v>373</v>
      </c>
      <c r="E86" s="249" t="s">
        <v>376</v>
      </c>
      <c r="F86" s="245">
        <v>3142281677</v>
      </c>
    </row>
    <row r="87" spans="1:9" ht="17.25" customHeight="1" x14ac:dyDescent="0.15">
      <c r="A87" s="267" t="s">
        <v>377</v>
      </c>
      <c r="B87" s="243" t="s">
        <v>1157</v>
      </c>
      <c r="C87" s="243" t="s">
        <v>87</v>
      </c>
      <c r="D87" s="244" t="s">
        <v>88</v>
      </c>
      <c r="E87" s="249" t="s">
        <v>381</v>
      </c>
      <c r="F87" s="245">
        <v>3138740863</v>
      </c>
    </row>
    <row r="88" spans="1:9" ht="38.25" customHeight="1" x14ac:dyDescent="0.15">
      <c r="A88" s="267" t="s">
        <v>450</v>
      </c>
      <c r="B88" s="261" t="s">
        <v>1158</v>
      </c>
      <c r="C88" s="243" t="s">
        <v>452</v>
      </c>
      <c r="D88" s="244" t="s">
        <v>453</v>
      </c>
      <c r="E88" s="249" t="s">
        <v>455</v>
      </c>
      <c r="F88" s="245">
        <v>3144628867</v>
      </c>
    </row>
    <row r="89" spans="1:9" ht="18.75" customHeight="1" x14ac:dyDescent="0.15">
      <c r="A89" s="267" t="s">
        <v>515</v>
      </c>
      <c r="B89" s="243" t="s">
        <v>1159</v>
      </c>
      <c r="C89" s="243" t="s">
        <v>172</v>
      </c>
      <c r="D89" s="244" t="s">
        <v>173</v>
      </c>
      <c r="E89" s="247" t="s">
        <v>348</v>
      </c>
      <c r="F89" s="245">
        <v>4290803</v>
      </c>
    </row>
    <row r="90" spans="1:9" ht="19.5" customHeight="1" x14ac:dyDescent="0.15">
      <c r="A90" s="267" t="s">
        <v>569</v>
      </c>
      <c r="B90" s="243" t="s">
        <v>1160</v>
      </c>
      <c r="C90" s="243" t="s">
        <v>531</v>
      </c>
      <c r="D90" s="244" t="s">
        <v>532</v>
      </c>
      <c r="E90" s="247" t="s">
        <v>534</v>
      </c>
      <c r="F90" s="245">
        <v>3123123782</v>
      </c>
    </row>
    <row r="91" spans="1:9" ht="18" customHeight="1" x14ac:dyDescent="0.15">
      <c r="A91" s="267" t="s">
        <v>602</v>
      </c>
      <c r="B91" s="243" t="s">
        <v>1161</v>
      </c>
      <c r="C91" s="243" t="s">
        <v>603</v>
      </c>
      <c r="D91" s="244" t="s">
        <v>609</v>
      </c>
      <c r="E91" s="247" t="s">
        <v>612</v>
      </c>
      <c r="F91" s="245">
        <v>3146551548</v>
      </c>
    </row>
    <row r="92" spans="1:9" ht="20.25" customHeight="1" x14ac:dyDescent="0.15">
      <c r="A92" s="267" t="s">
        <v>605</v>
      </c>
      <c r="B92" s="243" t="s">
        <v>1162</v>
      </c>
      <c r="C92" s="243" t="s">
        <v>607</v>
      </c>
      <c r="D92" s="244" t="s">
        <v>608</v>
      </c>
      <c r="E92" s="247" t="s">
        <v>615</v>
      </c>
      <c r="F92" s="245">
        <v>3117250811</v>
      </c>
    </row>
    <row r="93" spans="1:9" ht="21" customHeight="1" x14ac:dyDescent="0.15">
      <c r="A93" s="267" t="s">
        <v>625</v>
      </c>
      <c r="B93" s="243" t="s">
        <v>1163</v>
      </c>
      <c r="C93" s="243" t="s">
        <v>196</v>
      </c>
      <c r="D93" s="244" t="s">
        <v>197</v>
      </c>
      <c r="E93" s="243" t="s">
        <v>200</v>
      </c>
      <c r="F93" s="245">
        <v>3114786584</v>
      </c>
    </row>
    <row r="94" spans="1:9" ht="20.25" customHeight="1" x14ac:dyDescent="0.15">
      <c r="A94" s="267" t="s">
        <v>629</v>
      </c>
      <c r="B94" s="243" t="s">
        <v>1164</v>
      </c>
      <c r="C94" s="243" t="s">
        <v>630</v>
      </c>
      <c r="D94" s="244" t="s">
        <v>631</v>
      </c>
      <c r="E94" s="247" t="s">
        <v>634</v>
      </c>
      <c r="F94" s="245">
        <v>3112787614</v>
      </c>
    </row>
    <row r="95" spans="1:9" ht="22.5" customHeight="1" x14ac:dyDescent="0.15">
      <c r="A95" s="267" t="s">
        <v>636</v>
      </c>
      <c r="B95" s="243" t="s">
        <v>1165</v>
      </c>
      <c r="C95" s="243" t="s">
        <v>638</v>
      </c>
      <c r="D95" s="244" t="s">
        <v>639</v>
      </c>
      <c r="E95" s="243" t="s">
        <v>642</v>
      </c>
      <c r="F95" s="245">
        <v>3123764302</v>
      </c>
    </row>
    <row r="96" spans="1:9" ht="20.25" customHeight="1" x14ac:dyDescent="0.15">
      <c r="A96" s="2414" t="s">
        <v>643</v>
      </c>
      <c r="B96" s="2417" t="s">
        <v>1166</v>
      </c>
      <c r="C96" s="2421" t="s">
        <v>163</v>
      </c>
      <c r="D96" s="2421" t="s">
        <v>164</v>
      </c>
      <c r="E96" s="2421" t="s">
        <v>646</v>
      </c>
      <c r="F96" s="2465">
        <v>3146278711</v>
      </c>
      <c r="H96" s="250"/>
      <c r="I96" s="250"/>
    </row>
    <row r="97" spans="1:313" ht="18.75" hidden="1" customHeight="1" x14ac:dyDescent="0.15">
      <c r="A97" s="2416"/>
      <c r="B97" s="2453"/>
      <c r="C97" s="2455"/>
      <c r="D97" s="2455"/>
      <c r="E97" s="2455"/>
      <c r="F97" s="2466"/>
      <c r="H97" s="250"/>
      <c r="I97" s="250"/>
    </row>
    <row r="98" spans="1:313" x14ac:dyDescent="0.15">
      <c r="A98" s="2467" t="s">
        <v>681</v>
      </c>
      <c r="B98" s="2468" t="s">
        <v>1167</v>
      </c>
      <c r="C98" s="2463" t="s">
        <v>682</v>
      </c>
      <c r="D98" s="2463" t="s">
        <v>683</v>
      </c>
      <c r="E98" s="2463" t="s">
        <v>690</v>
      </c>
      <c r="F98" s="2463">
        <v>3208474850</v>
      </c>
      <c r="H98" s="250"/>
      <c r="I98" s="250"/>
    </row>
    <row r="99" spans="1:313" ht="6.75" customHeight="1" x14ac:dyDescent="0.15">
      <c r="A99" s="2442"/>
      <c r="B99" s="2469"/>
      <c r="C99" s="2464"/>
      <c r="D99" s="2464"/>
      <c r="E99" s="2464"/>
      <c r="F99" s="2464"/>
      <c r="H99" s="250"/>
      <c r="I99" s="250"/>
    </row>
    <row r="100" spans="1:313" x14ac:dyDescent="0.15">
      <c r="A100" s="2442"/>
      <c r="B100" s="2469"/>
      <c r="C100" s="2464"/>
      <c r="D100" s="2464"/>
      <c r="E100" s="2464"/>
      <c r="F100" s="2464"/>
      <c r="H100" s="250"/>
      <c r="I100" s="250"/>
    </row>
    <row r="101" spans="1:313" x14ac:dyDescent="0.15">
      <c r="A101" s="2442"/>
      <c r="B101" s="2469"/>
      <c r="C101" s="2464"/>
      <c r="D101" s="2464"/>
      <c r="E101" s="2464"/>
      <c r="F101" s="2464"/>
      <c r="H101" s="250"/>
      <c r="I101" s="250"/>
    </row>
    <row r="102" spans="1:313" ht="18" customHeight="1" x14ac:dyDescent="0.15">
      <c r="A102" s="2442"/>
      <c r="B102" s="2469"/>
      <c r="C102" s="2464"/>
      <c r="D102" s="2464"/>
      <c r="E102" s="2464"/>
      <c r="F102" s="2464"/>
      <c r="H102" s="250"/>
      <c r="I102" s="250"/>
    </row>
    <row r="103" spans="1:313" ht="33" customHeight="1" x14ac:dyDescent="0.15">
      <c r="A103" s="2443"/>
      <c r="B103" s="2470"/>
      <c r="C103" s="2446"/>
      <c r="D103" s="2446"/>
      <c r="E103" s="2446"/>
      <c r="F103" s="2446"/>
      <c r="H103" s="250"/>
      <c r="I103" s="250"/>
    </row>
    <row r="104" spans="1:313" s="251" customFormat="1" ht="12.75" customHeight="1" x14ac:dyDescent="0.15">
      <c r="A104" s="2414" t="s">
        <v>691</v>
      </c>
      <c r="B104" s="2417" t="s">
        <v>692</v>
      </c>
      <c r="C104" s="2417" t="s">
        <v>115</v>
      </c>
      <c r="D104" s="2421" t="s">
        <v>116</v>
      </c>
      <c r="E104" s="2459" t="s">
        <v>698</v>
      </c>
      <c r="F104" s="2460">
        <v>3138308700</v>
      </c>
      <c r="H104" s="250"/>
      <c r="I104" s="252"/>
    </row>
    <row r="105" spans="1:313" s="251" customFormat="1" x14ac:dyDescent="0.15">
      <c r="A105" s="2432"/>
      <c r="B105" s="2418"/>
      <c r="C105" s="2418"/>
      <c r="D105" s="2436"/>
      <c r="E105" s="2418"/>
      <c r="F105" s="2461"/>
      <c r="H105" s="250"/>
      <c r="I105" s="252"/>
    </row>
    <row r="106" spans="1:313" s="251" customFormat="1" x14ac:dyDescent="0.15">
      <c r="A106" s="2432"/>
      <c r="B106" s="2418"/>
      <c r="C106" s="2418"/>
      <c r="D106" s="2436"/>
      <c r="E106" s="2418"/>
      <c r="F106" s="2461"/>
      <c r="H106" s="250"/>
      <c r="I106" s="252"/>
    </row>
    <row r="107" spans="1:313" s="253" customFormat="1" ht="45" customHeight="1" x14ac:dyDescent="0.15">
      <c r="A107" s="2420"/>
      <c r="B107" s="2419"/>
      <c r="C107" s="2419"/>
      <c r="D107" s="2422"/>
      <c r="E107" s="2419"/>
      <c r="F107" s="2462"/>
      <c r="G107" s="251"/>
      <c r="H107" s="250"/>
      <c r="I107" s="252"/>
      <c r="J107" s="251"/>
      <c r="K107" s="251"/>
      <c r="L107" s="251"/>
      <c r="M107" s="251"/>
      <c r="N107" s="251"/>
      <c r="O107" s="251"/>
      <c r="P107" s="251"/>
      <c r="Q107" s="251"/>
      <c r="R107" s="251"/>
      <c r="S107" s="251"/>
      <c r="T107" s="251"/>
      <c r="U107" s="251"/>
      <c r="V107" s="251"/>
      <c r="W107" s="251"/>
      <c r="X107" s="251"/>
      <c r="Y107" s="251"/>
      <c r="Z107" s="251"/>
      <c r="AA107" s="251"/>
      <c r="AB107" s="251"/>
      <c r="AC107" s="251"/>
      <c r="AD107" s="251"/>
      <c r="AE107" s="251"/>
      <c r="AF107" s="251"/>
      <c r="AG107" s="251"/>
      <c r="AH107" s="251"/>
      <c r="AI107" s="251"/>
      <c r="AJ107" s="251"/>
      <c r="AK107" s="251"/>
      <c r="AL107" s="251"/>
      <c r="AM107" s="251"/>
      <c r="AN107" s="251"/>
      <c r="AO107" s="251"/>
      <c r="AP107" s="251"/>
      <c r="AQ107" s="251"/>
      <c r="AR107" s="251"/>
      <c r="AS107" s="251"/>
      <c r="AT107" s="251"/>
      <c r="AU107" s="251"/>
      <c r="AV107" s="251"/>
      <c r="AW107" s="251"/>
      <c r="AX107" s="251"/>
      <c r="AY107" s="251"/>
      <c r="AZ107" s="251"/>
      <c r="BA107" s="251"/>
      <c r="BB107" s="251"/>
      <c r="BC107" s="251"/>
      <c r="BD107" s="251"/>
      <c r="BE107" s="251"/>
      <c r="BF107" s="251"/>
      <c r="BG107" s="251"/>
      <c r="BH107" s="251"/>
      <c r="BI107" s="251"/>
      <c r="BJ107" s="251"/>
      <c r="BK107" s="251"/>
      <c r="BL107" s="251"/>
      <c r="BM107" s="251"/>
      <c r="BN107" s="251"/>
      <c r="BO107" s="251"/>
      <c r="BP107" s="251"/>
      <c r="BQ107" s="251"/>
      <c r="BR107" s="251"/>
      <c r="BS107" s="251"/>
      <c r="BT107" s="251"/>
      <c r="BU107" s="251"/>
      <c r="BV107" s="251"/>
      <c r="BW107" s="251"/>
      <c r="BX107" s="251"/>
      <c r="BY107" s="251"/>
      <c r="BZ107" s="251"/>
      <c r="CA107" s="251"/>
      <c r="CB107" s="251"/>
      <c r="CC107" s="251"/>
      <c r="CD107" s="251"/>
      <c r="CE107" s="251"/>
      <c r="CF107" s="251"/>
      <c r="CG107" s="251"/>
      <c r="CH107" s="251"/>
      <c r="CI107" s="251"/>
      <c r="CJ107" s="251"/>
      <c r="CK107" s="251"/>
      <c r="CL107" s="251"/>
      <c r="CM107" s="251"/>
      <c r="CN107" s="251"/>
      <c r="CO107" s="251"/>
      <c r="CP107" s="251"/>
      <c r="CQ107" s="251"/>
      <c r="CR107" s="251"/>
      <c r="CS107" s="251"/>
      <c r="CT107" s="251"/>
      <c r="CU107" s="251"/>
      <c r="CV107" s="251"/>
      <c r="CW107" s="251"/>
      <c r="CX107" s="251"/>
      <c r="CY107" s="251"/>
      <c r="CZ107" s="251"/>
      <c r="DA107" s="251"/>
      <c r="DB107" s="251"/>
      <c r="DC107" s="251"/>
      <c r="DD107" s="251"/>
      <c r="DE107" s="251"/>
      <c r="DF107" s="251"/>
      <c r="DG107" s="251"/>
      <c r="DH107" s="251"/>
      <c r="DI107" s="251"/>
      <c r="DJ107" s="251"/>
      <c r="DK107" s="251"/>
      <c r="DL107" s="251"/>
      <c r="DM107" s="251"/>
      <c r="DN107" s="251"/>
      <c r="DO107" s="251"/>
      <c r="DP107" s="251"/>
      <c r="DQ107" s="251"/>
      <c r="DR107" s="251"/>
      <c r="DS107" s="251"/>
      <c r="DT107" s="251"/>
      <c r="DU107" s="251"/>
      <c r="DV107" s="251"/>
      <c r="DW107" s="251"/>
      <c r="DX107" s="251"/>
      <c r="DY107" s="251"/>
      <c r="DZ107" s="251"/>
      <c r="EA107" s="251"/>
      <c r="EB107" s="251"/>
      <c r="EC107" s="251"/>
      <c r="ED107" s="251"/>
      <c r="EE107" s="251"/>
      <c r="EF107" s="251"/>
      <c r="EG107" s="251"/>
      <c r="EH107" s="251"/>
      <c r="EI107" s="251"/>
      <c r="EJ107" s="251"/>
      <c r="EK107" s="251"/>
      <c r="EL107" s="251"/>
      <c r="EM107" s="251"/>
      <c r="EN107" s="251"/>
      <c r="EO107" s="251"/>
      <c r="EP107" s="251"/>
      <c r="EQ107" s="251"/>
      <c r="ER107" s="251"/>
      <c r="ES107" s="251"/>
      <c r="ET107" s="251"/>
      <c r="EU107" s="251"/>
      <c r="EV107" s="251"/>
      <c r="EW107" s="251"/>
      <c r="EX107" s="251"/>
      <c r="EY107" s="251"/>
      <c r="EZ107" s="251"/>
      <c r="FA107" s="251"/>
      <c r="FB107" s="251"/>
      <c r="FC107" s="251"/>
      <c r="FD107" s="251"/>
      <c r="FE107" s="251"/>
      <c r="FF107" s="251"/>
      <c r="FG107" s="251"/>
      <c r="FH107" s="251"/>
      <c r="FI107" s="251"/>
      <c r="FJ107" s="251"/>
      <c r="FK107" s="251"/>
      <c r="FL107" s="251"/>
      <c r="FM107" s="251"/>
      <c r="FN107" s="251"/>
      <c r="FO107" s="251"/>
      <c r="FP107" s="251"/>
      <c r="FQ107" s="251"/>
      <c r="FR107" s="251"/>
      <c r="FS107" s="251"/>
      <c r="FT107" s="251"/>
      <c r="FU107" s="251"/>
      <c r="FV107" s="251"/>
      <c r="FW107" s="251"/>
      <c r="FX107" s="251"/>
      <c r="FY107" s="251"/>
      <c r="FZ107" s="251"/>
      <c r="GA107" s="251"/>
      <c r="GB107" s="251"/>
      <c r="GC107" s="251"/>
      <c r="GD107" s="251"/>
      <c r="GE107" s="251"/>
      <c r="GF107" s="251"/>
      <c r="GG107" s="251"/>
      <c r="GH107" s="251"/>
      <c r="GI107" s="251"/>
      <c r="GJ107" s="251"/>
      <c r="GK107" s="251"/>
      <c r="GL107" s="251"/>
      <c r="GM107" s="251"/>
      <c r="GN107" s="251"/>
      <c r="GO107" s="251"/>
      <c r="GP107" s="251"/>
      <c r="GQ107" s="251"/>
      <c r="GR107" s="251"/>
      <c r="GS107" s="251"/>
      <c r="GT107" s="251"/>
      <c r="GU107" s="251"/>
      <c r="GV107" s="251"/>
      <c r="GW107" s="251"/>
      <c r="GX107" s="251"/>
      <c r="GY107" s="251"/>
      <c r="GZ107" s="251"/>
      <c r="HA107" s="251"/>
      <c r="HB107" s="251"/>
      <c r="HC107" s="251"/>
      <c r="HD107" s="251"/>
      <c r="HE107" s="251"/>
      <c r="HF107" s="251"/>
      <c r="HG107" s="251"/>
      <c r="HH107" s="251"/>
      <c r="HI107" s="251"/>
      <c r="HJ107" s="251"/>
      <c r="HK107" s="251"/>
      <c r="HL107" s="251"/>
      <c r="HM107" s="251"/>
      <c r="HN107" s="251"/>
      <c r="HO107" s="251"/>
      <c r="HP107" s="251"/>
      <c r="HQ107" s="251"/>
      <c r="HR107" s="251"/>
      <c r="HS107" s="251"/>
      <c r="HT107" s="251"/>
      <c r="HU107" s="251"/>
      <c r="HV107" s="251"/>
      <c r="HW107" s="251"/>
      <c r="HX107" s="251"/>
      <c r="HY107" s="251"/>
      <c r="HZ107" s="251"/>
      <c r="IA107" s="251"/>
      <c r="IB107" s="251"/>
      <c r="IC107" s="251"/>
      <c r="ID107" s="251"/>
      <c r="IE107" s="251"/>
      <c r="IF107" s="251"/>
      <c r="IG107" s="251"/>
      <c r="IH107" s="251"/>
      <c r="II107" s="251"/>
      <c r="IJ107" s="251"/>
      <c r="IK107" s="251"/>
      <c r="IL107" s="251"/>
      <c r="IM107" s="251"/>
      <c r="IN107" s="251"/>
      <c r="IO107" s="251"/>
      <c r="IP107" s="251"/>
      <c r="IQ107" s="251"/>
      <c r="IR107" s="251"/>
      <c r="IS107" s="251"/>
      <c r="IT107" s="251"/>
      <c r="IU107" s="251"/>
      <c r="IV107" s="251"/>
      <c r="IW107" s="251"/>
      <c r="IX107" s="251"/>
      <c r="IY107" s="251"/>
      <c r="IZ107" s="251"/>
      <c r="JA107" s="251"/>
      <c r="JB107" s="251"/>
      <c r="JC107" s="251"/>
      <c r="JD107" s="251"/>
      <c r="JE107" s="251"/>
      <c r="JF107" s="251"/>
      <c r="JG107" s="251"/>
      <c r="JH107" s="251"/>
      <c r="JI107" s="251"/>
      <c r="JJ107" s="251"/>
      <c r="JK107" s="251"/>
      <c r="JL107" s="251"/>
      <c r="JM107" s="251"/>
      <c r="JN107" s="251"/>
      <c r="JO107" s="251"/>
      <c r="JP107" s="251"/>
      <c r="JQ107" s="251"/>
      <c r="JR107" s="251"/>
      <c r="JS107" s="251"/>
      <c r="JT107" s="251"/>
      <c r="JU107" s="251"/>
      <c r="JV107" s="251"/>
      <c r="JW107" s="251"/>
      <c r="JX107" s="251"/>
      <c r="JY107" s="251"/>
      <c r="JZ107" s="251"/>
      <c r="KA107" s="251"/>
      <c r="KB107" s="251"/>
      <c r="KC107" s="251"/>
      <c r="KD107" s="251"/>
      <c r="KE107" s="251"/>
      <c r="KF107" s="251"/>
      <c r="KG107" s="251"/>
      <c r="KH107" s="251"/>
      <c r="KI107" s="251"/>
      <c r="KJ107" s="251"/>
      <c r="KK107" s="251"/>
      <c r="KL107" s="251"/>
      <c r="KM107" s="251"/>
      <c r="KN107" s="251"/>
      <c r="KO107" s="251"/>
      <c r="KP107" s="251"/>
      <c r="KQ107" s="251"/>
      <c r="KR107" s="251"/>
      <c r="KS107" s="251"/>
      <c r="KT107" s="251"/>
      <c r="KU107" s="251"/>
      <c r="KV107" s="251"/>
      <c r="KW107" s="251"/>
      <c r="KX107" s="251"/>
      <c r="KY107" s="251"/>
      <c r="KZ107" s="251"/>
      <c r="LA107" s="251"/>
    </row>
    <row r="108" spans="1:313" ht="12.75" customHeight="1" x14ac:dyDescent="0.15">
      <c r="A108" s="2414" t="s">
        <v>699</v>
      </c>
      <c r="B108" s="2417" t="s">
        <v>1168</v>
      </c>
      <c r="C108" s="2421" t="s">
        <v>302</v>
      </c>
      <c r="D108" s="2421" t="s">
        <v>307</v>
      </c>
      <c r="E108" s="2421" t="s">
        <v>706</v>
      </c>
      <c r="F108" s="2465">
        <v>3202723305</v>
      </c>
      <c r="H108" s="250"/>
      <c r="I108" s="250"/>
    </row>
    <row r="109" spans="1:313" x14ac:dyDescent="0.15">
      <c r="A109" s="2432"/>
      <c r="B109" s="2418"/>
      <c r="C109" s="2436"/>
      <c r="D109" s="2436"/>
      <c r="E109" s="2436"/>
      <c r="F109" s="2474"/>
      <c r="H109" s="250"/>
      <c r="I109" s="250"/>
    </row>
    <row r="110" spans="1:313" x14ac:dyDescent="0.15">
      <c r="A110" s="2432"/>
      <c r="B110" s="2418"/>
      <c r="C110" s="2436"/>
      <c r="D110" s="2436"/>
      <c r="E110" s="2436"/>
      <c r="F110" s="2474"/>
      <c r="H110" s="250"/>
      <c r="I110" s="250"/>
    </row>
    <row r="111" spans="1:313" x14ac:dyDescent="0.15">
      <c r="A111" s="2432"/>
      <c r="B111" s="2418"/>
      <c r="C111" s="2436"/>
      <c r="D111" s="2436"/>
      <c r="E111" s="2436"/>
      <c r="F111" s="2474"/>
      <c r="H111" s="250"/>
      <c r="I111" s="250"/>
    </row>
    <row r="112" spans="1:313" x14ac:dyDescent="0.15">
      <c r="A112" s="2420"/>
      <c r="B112" s="2419"/>
      <c r="C112" s="2422"/>
      <c r="D112" s="2422"/>
      <c r="E112" s="2422"/>
      <c r="F112" s="2475"/>
      <c r="H112" s="250"/>
      <c r="I112" s="250"/>
    </row>
    <row r="113" spans="1:6" ht="12.75" customHeight="1" x14ac:dyDescent="0.15">
      <c r="A113" s="2414" t="s">
        <v>707</v>
      </c>
      <c r="B113" s="2476" t="s">
        <v>1169</v>
      </c>
      <c r="C113" s="2421" t="s">
        <v>115</v>
      </c>
      <c r="D113" s="2421" t="s">
        <v>116</v>
      </c>
      <c r="E113" s="2421" t="s">
        <v>715</v>
      </c>
      <c r="F113" s="2465">
        <v>3138308700</v>
      </c>
    </row>
    <row r="114" spans="1:6" x14ac:dyDescent="0.15">
      <c r="A114" s="2432"/>
      <c r="B114" s="2477"/>
      <c r="C114" s="2436"/>
      <c r="D114" s="2436"/>
      <c r="E114" s="2436"/>
      <c r="F114" s="2474"/>
    </row>
    <row r="115" spans="1:6" x14ac:dyDescent="0.15">
      <c r="A115" s="2432"/>
      <c r="B115" s="2477"/>
      <c r="C115" s="2436"/>
      <c r="D115" s="2436"/>
      <c r="E115" s="2436"/>
      <c r="F115" s="2474"/>
    </row>
    <row r="116" spans="1:6" x14ac:dyDescent="0.15">
      <c r="A116" s="2432"/>
      <c r="B116" s="2477"/>
      <c r="C116" s="2436"/>
      <c r="D116" s="2436"/>
      <c r="E116" s="2436"/>
      <c r="F116" s="2474"/>
    </row>
    <row r="117" spans="1:6" x14ac:dyDescent="0.15">
      <c r="A117" s="2432"/>
      <c r="B117" s="2477"/>
      <c r="C117" s="2436"/>
      <c r="D117" s="2436"/>
      <c r="E117" s="2436"/>
      <c r="F117" s="2474"/>
    </row>
    <row r="118" spans="1:6" ht="17.25" customHeight="1" x14ac:dyDescent="0.15">
      <c r="A118" s="2420"/>
      <c r="B118" s="2478"/>
      <c r="C118" s="2422"/>
      <c r="D118" s="2422"/>
      <c r="E118" s="2422"/>
      <c r="F118" s="2475"/>
    </row>
    <row r="119" spans="1:6" x14ac:dyDescent="0.15">
      <c r="A119" s="2488" t="s">
        <v>716</v>
      </c>
      <c r="B119" s="2468" t="s">
        <v>1170</v>
      </c>
      <c r="C119" s="2468" t="s">
        <v>769</v>
      </c>
      <c r="D119" s="2471" t="s">
        <v>777</v>
      </c>
      <c r="E119" s="2468" t="s">
        <v>775</v>
      </c>
      <c r="F119" s="2468">
        <v>3118592588</v>
      </c>
    </row>
    <row r="120" spans="1:6" ht="15.75" customHeight="1" x14ac:dyDescent="0.15">
      <c r="A120" s="2489"/>
      <c r="B120" s="2469"/>
      <c r="C120" s="2469"/>
      <c r="D120" s="2472"/>
      <c r="E120" s="2469"/>
      <c r="F120" s="2469"/>
    </row>
    <row r="121" spans="1:6" ht="9.75" customHeight="1" x14ac:dyDescent="0.15">
      <c r="A121" s="2489"/>
      <c r="B121" s="2469"/>
      <c r="C121" s="2469"/>
      <c r="D121" s="2472"/>
      <c r="E121" s="2469"/>
      <c r="F121" s="2469"/>
    </row>
    <row r="122" spans="1:6" ht="18.75" customHeight="1" x14ac:dyDescent="0.15">
      <c r="A122" s="2489"/>
      <c r="B122" s="2469"/>
      <c r="C122" s="2469"/>
      <c r="D122" s="2472"/>
      <c r="E122" s="2469"/>
      <c r="F122" s="2469"/>
    </row>
    <row r="123" spans="1:6" ht="18" customHeight="1" x14ac:dyDescent="0.15">
      <c r="A123" s="2489"/>
      <c r="B123" s="2469"/>
      <c r="C123" s="2469"/>
      <c r="D123" s="2472"/>
      <c r="E123" s="2469"/>
      <c r="F123" s="2469"/>
    </row>
    <row r="124" spans="1:6" ht="0.75" customHeight="1" x14ac:dyDescent="0.15">
      <c r="A124" s="2490"/>
      <c r="B124" s="2470"/>
      <c r="C124" s="2470"/>
      <c r="D124" s="2473"/>
      <c r="E124" s="2470"/>
      <c r="F124" s="2470"/>
    </row>
    <row r="125" spans="1:6" ht="12.75" customHeight="1" x14ac:dyDescent="0.15">
      <c r="A125" s="2467" t="s">
        <v>717</v>
      </c>
      <c r="B125" s="2468" t="s">
        <v>1171</v>
      </c>
      <c r="C125" s="2468" t="s">
        <v>769</v>
      </c>
      <c r="D125" s="2471" t="s">
        <v>777</v>
      </c>
      <c r="E125" s="2468" t="s">
        <v>775</v>
      </c>
      <c r="F125" s="2468">
        <v>3118592588</v>
      </c>
    </row>
    <row r="126" spans="1:6" ht="13.5" customHeight="1" x14ac:dyDescent="0.15">
      <c r="A126" s="2442"/>
      <c r="B126" s="2469"/>
      <c r="C126" s="2469"/>
      <c r="D126" s="2472"/>
      <c r="E126" s="2469"/>
      <c r="F126" s="2469"/>
    </row>
    <row r="127" spans="1:6" ht="12.75" customHeight="1" x14ac:dyDescent="0.15">
      <c r="A127" s="2442"/>
      <c r="B127" s="2469"/>
      <c r="C127" s="2469"/>
      <c r="D127" s="2472"/>
      <c r="E127" s="2469"/>
      <c r="F127" s="2469"/>
    </row>
    <row r="128" spans="1:6" ht="6.75" customHeight="1" x14ac:dyDescent="0.15">
      <c r="A128" s="2442"/>
      <c r="B128" s="2469"/>
      <c r="C128" s="2469"/>
      <c r="D128" s="2472"/>
      <c r="E128" s="2469"/>
      <c r="F128" s="2469"/>
    </row>
    <row r="129" spans="1:6" ht="20.25" customHeight="1" x14ac:dyDescent="0.15">
      <c r="A129" s="2443"/>
      <c r="B129" s="2470"/>
      <c r="C129" s="2470"/>
      <c r="D129" s="2473"/>
      <c r="E129" s="2470"/>
      <c r="F129" s="2470"/>
    </row>
    <row r="130" spans="1:6" ht="27" customHeight="1" x14ac:dyDescent="0.15">
      <c r="A130" s="267" t="s">
        <v>718</v>
      </c>
      <c r="B130" s="243" t="s">
        <v>1148</v>
      </c>
      <c r="C130" s="243" t="s">
        <v>783</v>
      </c>
      <c r="D130" s="244" t="s">
        <v>784</v>
      </c>
      <c r="E130" s="243" t="s">
        <v>786</v>
      </c>
      <c r="F130" s="245">
        <v>3107524410</v>
      </c>
    </row>
    <row r="131" spans="1:6" ht="25.5" customHeight="1" x14ac:dyDescent="0.15">
      <c r="A131" s="267" t="s">
        <v>719</v>
      </c>
      <c r="B131" s="243" t="s">
        <v>725</v>
      </c>
      <c r="C131" s="243" t="s">
        <v>726</v>
      </c>
      <c r="D131" s="244" t="s">
        <v>40</v>
      </c>
      <c r="E131" s="247" t="s">
        <v>53</v>
      </c>
      <c r="F131" s="245">
        <v>3138695353</v>
      </c>
    </row>
    <row r="132" spans="1:6" ht="20.25" customHeight="1" x14ac:dyDescent="0.15">
      <c r="A132" s="267" t="s">
        <v>788</v>
      </c>
      <c r="B132" s="243" t="s">
        <v>1172</v>
      </c>
      <c r="C132" s="243" t="s">
        <v>721</v>
      </c>
      <c r="D132" s="244" t="s">
        <v>56</v>
      </c>
      <c r="E132" s="247" t="s">
        <v>724</v>
      </c>
      <c r="F132" s="245">
        <v>3118956522</v>
      </c>
    </row>
    <row r="133" spans="1:6" ht="18.75" customHeight="1" x14ac:dyDescent="0.15">
      <c r="A133" s="267" t="s">
        <v>790</v>
      </c>
      <c r="B133" s="243" t="s">
        <v>1173</v>
      </c>
      <c r="C133" s="243" t="s">
        <v>789</v>
      </c>
      <c r="D133" s="244" t="s">
        <v>794</v>
      </c>
      <c r="E133" s="243" t="s">
        <v>642</v>
      </c>
      <c r="F133" s="245">
        <v>3133695668</v>
      </c>
    </row>
    <row r="134" spans="1:6" ht="24" customHeight="1" x14ac:dyDescent="0.15">
      <c r="A134" s="267" t="s">
        <v>797</v>
      </c>
      <c r="B134" s="243" t="s">
        <v>1174</v>
      </c>
      <c r="C134" s="243" t="s">
        <v>154</v>
      </c>
      <c r="D134" s="244" t="s">
        <v>281</v>
      </c>
      <c r="E134" s="247" t="s">
        <v>157</v>
      </c>
      <c r="F134" s="247">
        <v>3204699329</v>
      </c>
    </row>
    <row r="135" spans="1:6" ht="23.25" customHeight="1" x14ac:dyDescent="0.15">
      <c r="A135" s="269" t="s">
        <v>922</v>
      </c>
      <c r="B135" s="254" t="s">
        <v>1175</v>
      </c>
      <c r="C135" s="254" t="s">
        <v>923</v>
      </c>
      <c r="D135" s="255" t="s">
        <v>924</v>
      </c>
      <c r="E135" s="243" t="s">
        <v>926</v>
      </c>
      <c r="F135" s="256">
        <v>7316106</v>
      </c>
    </row>
    <row r="136" spans="1:6" ht="12.75" customHeight="1" x14ac:dyDescent="0.15">
      <c r="A136" s="2414" t="s">
        <v>815</v>
      </c>
      <c r="B136" s="2417" t="s">
        <v>1176</v>
      </c>
      <c r="C136" s="2417" t="s">
        <v>1044</v>
      </c>
      <c r="D136" s="2421" t="s">
        <v>116</v>
      </c>
      <c r="E136" s="2485" t="s">
        <v>348</v>
      </c>
      <c r="F136" s="2485">
        <v>3138308700</v>
      </c>
    </row>
    <row r="137" spans="1:6" x14ac:dyDescent="0.15">
      <c r="A137" s="2432"/>
      <c r="B137" s="2418"/>
      <c r="C137" s="2418"/>
      <c r="D137" s="2436"/>
      <c r="E137" s="2486"/>
      <c r="F137" s="2486"/>
    </row>
    <row r="138" spans="1:6" x14ac:dyDescent="0.15">
      <c r="A138" s="2432"/>
      <c r="B138" s="2418"/>
      <c r="C138" s="2418"/>
      <c r="D138" s="2436"/>
      <c r="E138" s="2486"/>
      <c r="F138" s="2486"/>
    </row>
    <row r="139" spans="1:6" x14ac:dyDescent="0.15">
      <c r="A139" s="2420"/>
      <c r="B139" s="2419"/>
      <c r="C139" s="2419"/>
      <c r="D139" s="2422"/>
      <c r="E139" s="2487"/>
      <c r="F139" s="2487"/>
    </row>
    <row r="140" spans="1:6" ht="12.75" customHeight="1" x14ac:dyDescent="0.15">
      <c r="A140" s="2414" t="s">
        <v>816</v>
      </c>
      <c r="B140" s="2417" t="s">
        <v>1177</v>
      </c>
      <c r="C140" s="2417" t="s">
        <v>822</v>
      </c>
      <c r="D140" s="2421" t="s">
        <v>446</v>
      </c>
      <c r="E140" s="2421" t="s">
        <v>824</v>
      </c>
      <c r="F140" s="2465">
        <v>3208353629</v>
      </c>
    </row>
    <row r="141" spans="1:6" ht="12.75" customHeight="1" x14ac:dyDescent="0.15">
      <c r="A141" s="2415"/>
      <c r="B141" s="2452"/>
      <c r="C141" s="2452"/>
      <c r="D141" s="2483"/>
      <c r="E141" s="2483"/>
      <c r="F141" s="2484"/>
    </row>
    <row r="142" spans="1:6" ht="12.75" customHeight="1" x14ac:dyDescent="0.15">
      <c r="A142" s="2415"/>
      <c r="B142" s="2452"/>
      <c r="C142" s="2452"/>
      <c r="D142" s="2483"/>
      <c r="E142" s="2483"/>
      <c r="F142" s="2484"/>
    </row>
    <row r="143" spans="1:6" ht="11.25" customHeight="1" x14ac:dyDescent="0.15">
      <c r="A143" s="2415"/>
      <c r="B143" s="2452"/>
      <c r="C143" s="2452"/>
      <c r="D143" s="2483"/>
      <c r="E143" s="2483"/>
      <c r="F143" s="2484"/>
    </row>
    <row r="144" spans="1:6" ht="12.75" hidden="1" customHeight="1" x14ac:dyDescent="0.15">
      <c r="A144" s="2415"/>
      <c r="B144" s="2452"/>
      <c r="C144" s="2452"/>
      <c r="D144" s="2483"/>
      <c r="E144" s="2483"/>
      <c r="F144" s="2484"/>
    </row>
    <row r="145" spans="1:6" ht="12.75" customHeight="1" x14ac:dyDescent="0.15">
      <c r="A145" s="2416"/>
      <c r="B145" s="2453"/>
      <c r="C145" s="2453"/>
      <c r="D145" s="2455"/>
      <c r="E145" s="2455"/>
      <c r="F145" s="2466"/>
    </row>
    <row r="146" spans="1:6" ht="24.75" customHeight="1" x14ac:dyDescent="0.15">
      <c r="A146" s="267" t="s">
        <v>803</v>
      </c>
      <c r="B146" s="243" t="s">
        <v>1186</v>
      </c>
      <c r="C146" s="243" t="s">
        <v>805</v>
      </c>
      <c r="D146" s="244" t="s">
        <v>806</v>
      </c>
      <c r="E146" s="243" t="s">
        <v>807</v>
      </c>
      <c r="F146" s="245">
        <v>3125109017</v>
      </c>
    </row>
    <row r="147" spans="1:6" ht="18.75" customHeight="1" x14ac:dyDescent="0.15">
      <c r="A147" s="267" t="s">
        <v>809</v>
      </c>
      <c r="B147" s="243" t="s">
        <v>1178</v>
      </c>
      <c r="C147" s="243" t="s">
        <v>811</v>
      </c>
      <c r="D147" s="244" t="s">
        <v>69</v>
      </c>
      <c r="E147" s="247" t="s">
        <v>813</v>
      </c>
      <c r="F147" s="245">
        <v>3133194551</v>
      </c>
    </row>
    <row r="148" spans="1:6" ht="18.75" customHeight="1" x14ac:dyDescent="0.15">
      <c r="A148" s="267" t="s">
        <v>817</v>
      </c>
      <c r="B148" s="243" t="s">
        <v>1179</v>
      </c>
      <c r="C148" s="243" t="s">
        <v>819</v>
      </c>
      <c r="D148" s="244" t="s">
        <v>608</v>
      </c>
      <c r="E148" s="243" t="s">
        <v>821</v>
      </c>
      <c r="F148" s="245">
        <v>3144630801</v>
      </c>
    </row>
    <row r="149" spans="1:6" ht="19.5" customHeight="1" x14ac:dyDescent="0.15">
      <c r="A149" s="267" t="s">
        <v>915</v>
      </c>
      <c r="B149" s="243" t="s">
        <v>1180</v>
      </c>
      <c r="C149" s="243" t="s">
        <v>917</v>
      </c>
      <c r="D149" s="244" t="s">
        <v>918</v>
      </c>
      <c r="E149" s="243" t="s">
        <v>921</v>
      </c>
      <c r="F149" s="245">
        <v>3144630801</v>
      </c>
    </row>
    <row r="150" spans="1:6" ht="16.5" customHeight="1" x14ac:dyDescent="0.15">
      <c r="A150" s="267" t="s">
        <v>827</v>
      </c>
      <c r="B150" s="243" t="s">
        <v>1181</v>
      </c>
      <c r="C150" s="243" t="s">
        <v>945</v>
      </c>
      <c r="D150" s="244" t="s">
        <v>267</v>
      </c>
      <c r="E150" s="243" t="s">
        <v>947</v>
      </c>
      <c r="F150" s="245">
        <v>3115293148</v>
      </c>
    </row>
    <row r="151" spans="1:6" ht="20.25" customHeight="1" x14ac:dyDescent="0.15">
      <c r="A151" s="267" t="s">
        <v>828</v>
      </c>
      <c r="B151" s="243" t="s">
        <v>1182</v>
      </c>
      <c r="C151" s="243" t="s">
        <v>99</v>
      </c>
      <c r="D151" s="244" t="s">
        <v>830</v>
      </c>
      <c r="E151" s="243" t="s">
        <v>646</v>
      </c>
      <c r="F151" s="245">
        <v>3133194551</v>
      </c>
    </row>
    <row r="152" spans="1:6" ht="19.5" customHeight="1" x14ac:dyDescent="0.15">
      <c r="A152" s="270" t="s">
        <v>833</v>
      </c>
      <c r="B152" s="243" t="s">
        <v>1183</v>
      </c>
      <c r="C152" s="243" t="s">
        <v>163</v>
      </c>
      <c r="D152" s="244" t="s">
        <v>164</v>
      </c>
      <c r="E152" s="247" t="s">
        <v>646</v>
      </c>
      <c r="F152" s="245">
        <v>3146278711</v>
      </c>
    </row>
    <row r="153" spans="1:6" ht="18.75" customHeight="1" x14ac:dyDescent="0.15">
      <c r="A153" s="267" t="s">
        <v>837</v>
      </c>
      <c r="B153" s="243" t="s">
        <v>1184</v>
      </c>
      <c r="C153" s="243" t="s">
        <v>839</v>
      </c>
      <c r="D153" s="244" t="s">
        <v>840</v>
      </c>
      <c r="E153" s="243" t="s">
        <v>58</v>
      </c>
      <c r="F153" s="245">
        <v>3127201478</v>
      </c>
    </row>
    <row r="154" spans="1:6" ht="18" customHeight="1" x14ac:dyDescent="0.15">
      <c r="A154" s="267" t="s">
        <v>843</v>
      </c>
      <c r="B154" s="243" t="s">
        <v>1185</v>
      </c>
      <c r="C154" s="243" t="s">
        <v>845</v>
      </c>
      <c r="D154" s="244" t="s">
        <v>846</v>
      </c>
      <c r="E154" s="243" t="s">
        <v>58</v>
      </c>
      <c r="F154" s="245">
        <v>3115181360</v>
      </c>
    </row>
    <row r="155" spans="1:6" ht="21.75" customHeight="1" x14ac:dyDescent="0.15">
      <c r="A155" s="267" t="s">
        <v>849</v>
      </c>
      <c r="B155" s="243" t="s">
        <v>1175</v>
      </c>
      <c r="C155" s="243" t="s">
        <v>851</v>
      </c>
      <c r="D155" s="244" t="s">
        <v>852</v>
      </c>
      <c r="E155" s="243" t="s">
        <v>854</v>
      </c>
      <c r="F155" s="245">
        <v>3115290454</v>
      </c>
    </row>
    <row r="156" spans="1:6" ht="28.5" customHeight="1" x14ac:dyDescent="0.15">
      <c r="A156" s="267" t="s">
        <v>856</v>
      </c>
      <c r="B156" s="243" t="s">
        <v>1187</v>
      </c>
      <c r="C156" s="243" t="s">
        <v>440</v>
      </c>
      <c r="D156" s="244" t="s">
        <v>441</v>
      </c>
      <c r="E156" s="243" t="s">
        <v>90</v>
      </c>
      <c r="F156" s="245">
        <v>3123123424</v>
      </c>
    </row>
    <row r="157" spans="1:6" ht="19.5" customHeight="1" x14ac:dyDescent="0.15">
      <c r="A157" s="267" t="s">
        <v>859</v>
      </c>
      <c r="B157" s="243" t="s">
        <v>1188</v>
      </c>
      <c r="C157" s="243" t="s">
        <v>861</v>
      </c>
      <c r="D157" s="244">
        <v>76334206</v>
      </c>
      <c r="E157" s="243" t="s">
        <v>863</v>
      </c>
      <c r="F157" s="245">
        <v>3133930130</v>
      </c>
    </row>
    <row r="158" spans="1:6" ht="30" customHeight="1" x14ac:dyDescent="0.15">
      <c r="A158" s="267" t="s">
        <v>864</v>
      </c>
      <c r="B158" s="243" t="s">
        <v>1189</v>
      </c>
      <c r="C158" s="243" t="s">
        <v>871</v>
      </c>
      <c r="D158" s="244" t="s">
        <v>872</v>
      </c>
      <c r="E158" s="243" t="s">
        <v>348</v>
      </c>
      <c r="F158" s="245">
        <v>3112753701</v>
      </c>
    </row>
    <row r="159" spans="1:6" ht="27" customHeight="1" x14ac:dyDescent="0.15">
      <c r="A159" s="267" t="s">
        <v>865</v>
      </c>
      <c r="B159" s="243" t="s">
        <v>1190</v>
      </c>
      <c r="C159" s="243" t="s">
        <v>875</v>
      </c>
      <c r="D159" s="244" t="s">
        <v>876</v>
      </c>
      <c r="E159" s="243" t="s">
        <v>879</v>
      </c>
      <c r="F159" s="245">
        <v>3124051158</v>
      </c>
    </row>
    <row r="160" spans="1:6" ht="23.25" customHeight="1" x14ac:dyDescent="0.15">
      <c r="A160" s="267" t="s">
        <v>866</v>
      </c>
      <c r="B160" s="243" t="s">
        <v>1191</v>
      </c>
      <c r="C160" s="243" t="s">
        <v>372</v>
      </c>
      <c r="D160" s="244" t="s">
        <v>373</v>
      </c>
      <c r="E160" s="243" t="s">
        <v>78</v>
      </c>
      <c r="F160" s="245">
        <v>3142281677</v>
      </c>
    </row>
    <row r="161" spans="1:6" ht="18.75" customHeight="1" x14ac:dyDescent="0.15">
      <c r="A161" s="267" t="s">
        <v>880</v>
      </c>
      <c r="B161" s="243" t="s">
        <v>1192</v>
      </c>
      <c r="C161" s="243" t="s">
        <v>882</v>
      </c>
      <c r="D161" s="244" t="s">
        <v>883</v>
      </c>
      <c r="E161" s="243" t="s">
        <v>142</v>
      </c>
      <c r="F161" s="245">
        <v>3115123249</v>
      </c>
    </row>
    <row r="162" spans="1:6" ht="27.75" customHeight="1" x14ac:dyDescent="0.15">
      <c r="A162" s="267" t="s">
        <v>885</v>
      </c>
      <c r="B162" s="243" t="s">
        <v>1193</v>
      </c>
      <c r="C162" s="243" t="s">
        <v>887</v>
      </c>
      <c r="D162" s="244" t="s">
        <v>888</v>
      </c>
      <c r="E162" s="243" t="s">
        <v>200</v>
      </c>
      <c r="F162" s="245">
        <v>4290819</v>
      </c>
    </row>
    <row r="163" spans="1:6" ht="20.25" customHeight="1" x14ac:dyDescent="0.15">
      <c r="A163" s="267" t="s">
        <v>890</v>
      </c>
      <c r="B163" s="243" t="s">
        <v>1194</v>
      </c>
      <c r="C163" s="243" t="s">
        <v>351</v>
      </c>
      <c r="D163" s="244" t="s">
        <v>352</v>
      </c>
      <c r="E163" s="243" t="s">
        <v>893</v>
      </c>
      <c r="F163" s="245">
        <v>3133324742</v>
      </c>
    </row>
    <row r="164" spans="1:6" ht="20.25" customHeight="1" x14ac:dyDescent="0.15">
      <c r="A164" s="267" t="s">
        <v>894</v>
      </c>
      <c r="B164" s="243" t="s">
        <v>1195</v>
      </c>
      <c r="C164" s="243" t="s">
        <v>389</v>
      </c>
      <c r="D164" s="244" t="s">
        <v>390</v>
      </c>
      <c r="E164" s="243" t="s">
        <v>90</v>
      </c>
      <c r="F164" s="245">
        <v>3125220225</v>
      </c>
    </row>
    <row r="165" spans="1:6" ht="22.5" customHeight="1" x14ac:dyDescent="0.15">
      <c r="A165" s="267" t="s">
        <v>896</v>
      </c>
      <c r="B165" s="243" t="s">
        <v>1196</v>
      </c>
      <c r="C165" s="243" t="s">
        <v>196</v>
      </c>
      <c r="D165" s="244" t="s">
        <v>197</v>
      </c>
      <c r="E165" s="243" t="s">
        <v>900</v>
      </c>
      <c r="F165" s="245">
        <v>3114786584</v>
      </c>
    </row>
    <row r="166" spans="1:6" ht="18.75" customHeight="1" x14ac:dyDescent="0.15">
      <c r="A166" s="267" t="s">
        <v>901</v>
      </c>
      <c r="B166" s="243" t="s">
        <v>1197</v>
      </c>
      <c r="C166" s="243" t="s">
        <v>344</v>
      </c>
      <c r="D166" s="244" t="s">
        <v>345</v>
      </c>
      <c r="E166" s="243" t="s">
        <v>90</v>
      </c>
      <c r="F166" s="245">
        <v>3112214992</v>
      </c>
    </row>
    <row r="167" spans="1:6" ht="20.25" customHeight="1" x14ac:dyDescent="0.15">
      <c r="A167" s="267" t="s">
        <v>904</v>
      </c>
      <c r="B167" s="243" t="s">
        <v>1198</v>
      </c>
      <c r="C167" s="243" t="s">
        <v>385</v>
      </c>
      <c r="D167" s="244" t="s">
        <v>386</v>
      </c>
      <c r="E167" s="243" t="s">
        <v>348</v>
      </c>
      <c r="F167" s="245">
        <v>3132915294</v>
      </c>
    </row>
    <row r="168" spans="1:6" ht="24" customHeight="1" x14ac:dyDescent="0.15">
      <c r="A168" s="267" t="s">
        <v>906</v>
      </c>
      <c r="B168" s="243" t="s">
        <v>1199</v>
      </c>
      <c r="C168" s="243" t="s">
        <v>726</v>
      </c>
      <c r="D168" s="244" t="s">
        <v>40</v>
      </c>
      <c r="E168" s="243" t="s">
        <v>53</v>
      </c>
      <c r="F168" s="245">
        <v>3138695353</v>
      </c>
    </row>
    <row r="169" spans="1:6" ht="17.25" customHeight="1" x14ac:dyDescent="0.15">
      <c r="A169" s="267" t="s">
        <v>909</v>
      </c>
      <c r="B169" s="243" t="s">
        <v>1200</v>
      </c>
      <c r="C169" s="243" t="s">
        <v>911</v>
      </c>
      <c r="D169" s="244" t="s">
        <v>912</v>
      </c>
      <c r="E169" s="243" t="s">
        <v>200</v>
      </c>
      <c r="F169" s="245">
        <v>3132856330</v>
      </c>
    </row>
    <row r="170" spans="1:6" ht="21.75" customHeight="1" x14ac:dyDescent="0.15">
      <c r="A170" s="271" t="s">
        <v>927</v>
      </c>
      <c r="B170" s="243" t="s">
        <v>1201</v>
      </c>
      <c r="C170" s="243" t="s">
        <v>929</v>
      </c>
      <c r="D170" s="248" t="s">
        <v>930</v>
      </c>
      <c r="E170" s="243" t="s">
        <v>78</v>
      </c>
      <c r="F170" s="245">
        <v>3132829168</v>
      </c>
    </row>
    <row r="171" spans="1:6" ht="17.25" customHeight="1" x14ac:dyDescent="0.15">
      <c r="A171" s="267" t="s">
        <v>933</v>
      </c>
      <c r="B171" s="242" t="s">
        <v>1202</v>
      </c>
      <c r="C171" s="242" t="s">
        <v>935</v>
      </c>
      <c r="D171" s="257" t="s">
        <v>936</v>
      </c>
      <c r="E171" s="243" t="s">
        <v>937</v>
      </c>
      <c r="F171" s="245">
        <v>3112545326</v>
      </c>
    </row>
    <row r="172" spans="1:6" ht="24" customHeight="1" x14ac:dyDescent="0.15">
      <c r="A172" s="267" t="s">
        <v>938</v>
      </c>
      <c r="B172" s="243" t="s">
        <v>1203</v>
      </c>
      <c r="C172" s="243" t="s">
        <v>940</v>
      </c>
      <c r="D172" s="244" t="s">
        <v>941</v>
      </c>
      <c r="E172" s="243" t="s">
        <v>942</v>
      </c>
      <c r="F172" s="245">
        <v>3125193600</v>
      </c>
    </row>
    <row r="173" spans="1:6" ht="22.5" customHeight="1" x14ac:dyDescent="0.15">
      <c r="A173" s="267" t="s">
        <v>943</v>
      </c>
      <c r="B173" s="243" t="s">
        <v>1204</v>
      </c>
      <c r="C173" s="243" t="s">
        <v>531</v>
      </c>
      <c r="D173" s="244" t="s">
        <v>532</v>
      </c>
      <c r="E173" s="243" t="s">
        <v>950</v>
      </c>
      <c r="F173" s="245">
        <v>3123123782</v>
      </c>
    </row>
    <row r="174" spans="1:6" ht="16.5" customHeight="1" x14ac:dyDescent="0.15">
      <c r="A174" s="267" t="s">
        <v>951</v>
      </c>
      <c r="B174" s="243" t="s">
        <v>1205</v>
      </c>
      <c r="C174" s="243" t="s">
        <v>953</v>
      </c>
      <c r="D174" s="244" t="s">
        <v>954</v>
      </c>
      <c r="E174" s="243" t="s">
        <v>955</v>
      </c>
      <c r="F174" s="245">
        <v>3133851779</v>
      </c>
    </row>
    <row r="175" spans="1:6" ht="20.25" customHeight="1" x14ac:dyDescent="0.15">
      <c r="A175" s="267" t="s">
        <v>956</v>
      </c>
      <c r="B175" s="243" t="s">
        <v>1206</v>
      </c>
      <c r="C175" s="243" t="s">
        <v>115</v>
      </c>
      <c r="D175" s="244" t="s">
        <v>116</v>
      </c>
      <c r="E175" s="243" t="s">
        <v>959</v>
      </c>
      <c r="F175" s="245">
        <v>3138308700</v>
      </c>
    </row>
    <row r="176" spans="1:6" ht="24" customHeight="1" x14ac:dyDescent="0.15">
      <c r="A176" s="267" t="s">
        <v>961</v>
      </c>
      <c r="B176" s="243" t="s">
        <v>1207</v>
      </c>
      <c r="C176" s="243" t="s">
        <v>963</v>
      </c>
      <c r="D176" s="244" t="s">
        <v>109</v>
      </c>
      <c r="E176" s="243" t="s">
        <v>854</v>
      </c>
      <c r="F176" s="245">
        <v>3125342259</v>
      </c>
    </row>
    <row r="177" spans="1:6" ht="21" customHeight="1" x14ac:dyDescent="0.15">
      <c r="A177" s="267" t="s">
        <v>966</v>
      </c>
      <c r="B177" s="243" t="s">
        <v>1208</v>
      </c>
      <c r="C177" s="243" t="s">
        <v>984</v>
      </c>
      <c r="D177" s="244" t="s">
        <v>446</v>
      </c>
      <c r="E177" s="247" t="s">
        <v>987</v>
      </c>
      <c r="F177" s="245">
        <v>3208353629</v>
      </c>
    </row>
    <row r="178" spans="1:6" ht="18.75" customHeight="1" x14ac:dyDescent="0.15">
      <c r="A178" s="267" t="s">
        <v>967</v>
      </c>
      <c r="B178" s="243" t="s">
        <v>1209</v>
      </c>
      <c r="C178" s="243" t="s">
        <v>969</v>
      </c>
      <c r="D178" s="244" t="s">
        <v>970</v>
      </c>
      <c r="E178" s="247" t="s">
        <v>348</v>
      </c>
      <c r="F178" s="245">
        <v>4290557</v>
      </c>
    </row>
    <row r="179" spans="1:6" ht="18" customHeight="1" x14ac:dyDescent="0.15">
      <c r="A179" s="267" t="s">
        <v>973</v>
      </c>
      <c r="B179" s="243" t="s">
        <v>1210</v>
      </c>
      <c r="C179" s="243" t="s">
        <v>980</v>
      </c>
      <c r="D179" s="244" t="s">
        <v>981</v>
      </c>
      <c r="E179" s="243" t="s">
        <v>78</v>
      </c>
      <c r="F179" s="245">
        <v>3133834171</v>
      </c>
    </row>
    <row r="180" spans="1:6" ht="18.75" customHeight="1" x14ac:dyDescent="0.15">
      <c r="A180" s="267" t="s">
        <v>974</v>
      </c>
      <c r="B180" s="243" t="s">
        <v>1211</v>
      </c>
      <c r="C180" s="243" t="s">
        <v>1062</v>
      </c>
      <c r="D180" s="244" t="s">
        <v>976</v>
      </c>
      <c r="E180" s="243" t="s">
        <v>157</v>
      </c>
      <c r="F180" s="245">
        <v>3118910612</v>
      </c>
    </row>
    <row r="181" spans="1:6" ht="21" customHeight="1" x14ac:dyDescent="0.15">
      <c r="A181" s="267" t="s">
        <v>988</v>
      </c>
      <c r="B181" s="243" t="s">
        <v>1212</v>
      </c>
      <c r="C181" s="243" t="s">
        <v>990</v>
      </c>
      <c r="D181" s="244" t="s">
        <v>991</v>
      </c>
      <c r="E181" s="243" t="s">
        <v>200</v>
      </c>
      <c r="F181" s="245">
        <v>4290200</v>
      </c>
    </row>
    <row r="182" spans="1:6" ht="24" customHeight="1" x14ac:dyDescent="0.15">
      <c r="A182" s="267" t="s">
        <v>994</v>
      </c>
      <c r="B182" s="243" t="s">
        <v>1213</v>
      </c>
      <c r="C182" s="243" t="s">
        <v>996</v>
      </c>
      <c r="D182" s="244" t="s">
        <v>997</v>
      </c>
      <c r="E182" s="243" t="s">
        <v>376</v>
      </c>
      <c r="F182" s="245">
        <v>4290725</v>
      </c>
    </row>
    <row r="183" spans="1:6" ht="23.25" customHeight="1" x14ac:dyDescent="0.15">
      <c r="A183" s="267" t="s">
        <v>1000</v>
      </c>
      <c r="B183" s="243" t="s">
        <v>1214</v>
      </c>
      <c r="C183" s="243" t="s">
        <v>1002</v>
      </c>
      <c r="D183" s="244">
        <v>87570654</v>
      </c>
      <c r="E183" s="243" t="s">
        <v>348</v>
      </c>
      <c r="F183" s="245">
        <v>4290530</v>
      </c>
    </row>
    <row r="184" spans="1:6" ht="21.75" customHeight="1" x14ac:dyDescent="0.15">
      <c r="A184" s="267" t="s">
        <v>1004</v>
      </c>
      <c r="B184" s="243" t="s">
        <v>1215</v>
      </c>
      <c r="C184" s="243" t="s">
        <v>1006</v>
      </c>
      <c r="D184" s="244" t="s">
        <v>359</v>
      </c>
      <c r="E184" s="243" t="s">
        <v>362</v>
      </c>
      <c r="F184" s="245">
        <v>3115694007</v>
      </c>
    </row>
    <row r="185" spans="1:6" ht="24.75" customHeight="1" x14ac:dyDescent="0.15">
      <c r="A185" s="267" t="s">
        <v>1009</v>
      </c>
      <c r="B185" s="243" t="s">
        <v>1216</v>
      </c>
      <c r="C185" s="243" t="s">
        <v>87</v>
      </c>
      <c r="D185" s="244" t="s">
        <v>88</v>
      </c>
      <c r="E185" s="243" t="s">
        <v>90</v>
      </c>
      <c r="F185" s="245">
        <v>3207179330</v>
      </c>
    </row>
    <row r="186" spans="1:6" ht="18" customHeight="1" x14ac:dyDescent="0.15">
      <c r="A186" s="267" t="s">
        <v>1013</v>
      </c>
      <c r="B186" s="243" t="s">
        <v>1224</v>
      </c>
      <c r="C186" s="243" t="s">
        <v>1015</v>
      </c>
      <c r="D186" s="244" t="s">
        <v>1016</v>
      </c>
      <c r="E186" s="243" t="s">
        <v>1018</v>
      </c>
      <c r="F186" s="245">
        <v>3127991774</v>
      </c>
    </row>
    <row r="187" spans="1:6" ht="24.75" customHeight="1" x14ac:dyDescent="0.15">
      <c r="A187" s="267" t="s">
        <v>1019</v>
      </c>
      <c r="B187" s="243" t="s">
        <v>1217</v>
      </c>
      <c r="C187" s="243" t="s">
        <v>214</v>
      </c>
      <c r="D187" s="244" t="s">
        <v>215</v>
      </c>
      <c r="E187" s="243" t="s">
        <v>348</v>
      </c>
      <c r="F187" s="245">
        <v>4290961</v>
      </c>
    </row>
    <row r="188" spans="1:6" ht="29.25" customHeight="1" x14ac:dyDescent="0.15">
      <c r="A188" s="267" t="s">
        <v>1023</v>
      </c>
      <c r="B188" s="243" t="s">
        <v>1218</v>
      </c>
      <c r="C188" s="243" t="s">
        <v>1025</v>
      </c>
      <c r="D188" s="244" t="s">
        <v>1026</v>
      </c>
      <c r="E188" s="243" t="s">
        <v>348</v>
      </c>
      <c r="F188" s="245">
        <v>4290871</v>
      </c>
    </row>
    <row r="189" spans="1:6" ht="29.25" customHeight="1" x14ac:dyDescent="0.15">
      <c r="A189" s="267" t="s">
        <v>1029</v>
      </c>
      <c r="B189" s="243" t="s">
        <v>1219</v>
      </c>
      <c r="C189" s="243" t="s">
        <v>1031</v>
      </c>
      <c r="D189" s="244" t="s">
        <v>1032</v>
      </c>
      <c r="E189" s="243" t="s">
        <v>854</v>
      </c>
      <c r="F189" s="245">
        <v>3133845283</v>
      </c>
    </row>
    <row r="190" spans="1:6" ht="24.75" customHeight="1" x14ac:dyDescent="0.15">
      <c r="A190" s="267" t="s">
        <v>1035</v>
      </c>
      <c r="B190" s="243" t="s">
        <v>1220</v>
      </c>
      <c r="C190" s="243" t="s">
        <v>172</v>
      </c>
      <c r="D190" s="244" t="s">
        <v>173</v>
      </c>
      <c r="E190" s="243" t="s">
        <v>142</v>
      </c>
      <c r="F190" s="245">
        <v>3133907436</v>
      </c>
    </row>
    <row r="191" spans="1:6" ht="24" customHeight="1" x14ac:dyDescent="0.15">
      <c r="A191" s="267" t="s">
        <v>1041</v>
      </c>
      <c r="B191" s="243" t="s">
        <v>1221</v>
      </c>
      <c r="C191" s="243" t="s">
        <v>1037</v>
      </c>
      <c r="D191" s="244" t="s">
        <v>1038</v>
      </c>
      <c r="E191" s="243" t="s">
        <v>1040</v>
      </c>
      <c r="F191" s="245">
        <v>3135578680</v>
      </c>
    </row>
    <row r="192" spans="1:6" ht="30" customHeight="1" x14ac:dyDescent="0.15">
      <c r="A192" s="267" t="s">
        <v>1139</v>
      </c>
      <c r="B192" s="243" t="s">
        <v>1175</v>
      </c>
      <c r="C192" s="243" t="s">
        <v>302</v>
      </c>
      <c r="D192" s="244" t="s">
        <v>307</v>
      </c>
      <c r="E192" s="243" t="s">
        <v>1138</v>
      </c>
      <c r="F192" s="245">
        <v>3202723305</v>
      </c>
    </row>
    <row r="193" spans="1:6" ht="27.75" customHeight="1" x14ac:dyDescent="0.15">
      <c r="A193" s="267" t="s">
        <v>1140</v>
      </c>
      <c r="B193" s="243" t="s">
        <v>1175</v>
      </c>
      <c r="C193" s="243" t="s">
        <v>440</v>
      </c>
      <c r="D193" s="244" t="s">
        <v>441</v>
      </c>
      <c r="E193" s="243" t="s">
        <v>1142</v>
      </c>
      <c r="F193" s="245">
        <v>3123123424</v>
      </c>
    </row>
    <row r="194" spans="1:6" x14ac:dyDescent="0.15">
      <c r="A194" s="272"/>
      <c r="B194" s="262"/>
      <c r="C194" s="262"/>
      <c r="D194" s="262"/>
    </row>
    <row r="195" spans="1:6" x14ac:dyDescent="0.15">
      <c r="A195" s="266"/>
      <c r="B195" s="251"/>
      <c r="C195" s="251"/>
      <c r="D195" s="251"/>
    </row>
    <row r="196" spans="1:6" x14ac:dyDescent="0.15">
      <c r="A196" s="266"/>
      <c r="B196" s="251"/>
      <c r="C196" s="251"/>
      <c r="D196" s="251"/>
    </row>
    <row r="197" spans="1:6" x14ac:dyDescent="0.15">
      <c r="A197" s="266"/>
      <c r="B197" s="251"/>
      <c r="C197" s="251"/>
      <c r="D197" s="251"/>
    </row>
    <row r="198" spans="1:6" x14ac:dyDescent="0.15">
      <c r="A198" s="266"/>
      <c r="B198" s="251"/>
      <c r="C198" s="251"/>
      <c r="D198" s="251"/>
    </row>
    <row r="199" spans="1:6" x14ac:dyDescent="0.15">
      <c r="A199" s="266"/>
      <c r="B199" s="251"/>
      <c r="C199" s="251"/>
      <c r="D199" s="251"/>
    </row>
    <row r="200" spans="1:6" x14ac:dyDescent="0.15">
      <c r="A200" s="266"/>
      <c r="B200" s="251"/>
      <c r="C200" s="251"/>
      <c r="D200" s="251"/>
    </row>
    <row r="201" spans="1:6" x14ac:dyDescent="0.15">
      <c r="A201" s="266"/>
      <c r="B201" s="251"/>
      <c r="C201" s="251"/>
      <c r="D201" s="251"/>
    </row>
    <row r="205" spans="1:6" x14ac:dyDescent="0.15">
      <c r="C205" s="263"/>
    </row>
    <row r="206" spans="1:6" x14ac:dyDescent="0.15">
      <c r="C206" s="263"/>
    </row>
    <row r="207" spans="1:6" x14ac:dyDescent="0.15">
      <c r="C207" s="263"/>
    </row>
    <row r="217" spans="2:4" s="246" customFormat="1" x14ac:dyDescent="0.15">
      <c r="C217" s="263"/>
    </row>
    <row r="218" spans="2:4" s="246" customFormat="1" x14ac:dyDescent="0.15">
      <c r="B218" s="264"/>
    </row>
    <row r="224" spans="2:4" s="246" customFormat="1" x14ac:dyDescent="0.15">
      <c r="D224" s="263"/>
    </row>
    <row r="225" spans="3:4" s="246" customFormat="1" x14ac:dyDescent="0.15">
      <c r="D225" s="263"/>
    </row>
    <row r="226" spans="3:4" s="246" customFormat="1" x14ac:dyDescent="0.15">
      <c r="D226" s="263"/>
    </row>
    <row r="227" spans="3:4" s="246" customFormat="1" x14ac:dyDescent="0.15">
      <c r="C227" s="263"/>
      <c r="D227" s="263"/>
    </row>
    <row r="228" spans="3:4" s="246" customFormat="1" x14ac:dyDescent="0.15">
      <c r="C228" s="263"/>
      <c r="D228" s="263"/>
    </row>
    <row r="229" spans="3:4" s="246" customFormat="1" x14ac:dyDescent="0.15">
      <c r="D229" s="263"/>
    </row>
    <row r="230" spans="3:4" s="246" customFormat="1" x14ac:dyDescent="0.15">
      <c r="C230" s="265"/>
      <c r="D230" s="258"/>
    </row>
    <row r="231" spans="3:4" s="246" customFormat="1" x14ac:dyDescent="0.15">
      <c r="D231" s="263"/>
    </row>
    <row r="232" spans="3:4" s="246" customFormat="1" x14ac:dyDescent="0.15">
      <c r="D232" s="263"/>
    </row>
    <row r="233" spans="3:4" s="246" customFormat="1" x14ac:dyDescent="0.15">
      <c r="D233" s="263"/>
    </row>
    <row r="234" spans="3:4" s="246" customFormat="1" x14ac:dyDescent="0.15">
      <c r="D234" s="263"/>
    </row>
    <row r="235" spans="3:4" s="246" customFormat="1" x14ac:dyDescent="0.15">
      <c r="D235" s="263"/>
    </row>
  </sheetData>
  <mergeCells count="102">
    <mergeCell ref="A1:F1"/>
    <mergeCell ref="E140:E145"/>
    <mergeCell ref="F140:F145"/>
    <mergeCell ref="E136:E139"/>
    <mergeCell ref="F136:F139"/>
    <mergeCell ref="A140:A145"/>
    <mergeCell ref="B140:B145"/>
    <mergeCell ref="C140:C145"/>
    <mergeCell ref="D140:D145"/>
    <mergeCell ref="E125:E129"/>
    <mergeCell ref="F125:F129"/>
    <mergeCell ref="A136:A139"/>
    <mergeCell ref="B136:B139"/>
    <mergeCell ref="C136:C139"/>
    <mergeCell ref="D136:D139"/>
    <mergeCell ref="F119:F124"/>
    <mergeCell ref="A125:A129"/>
    <mergeCell ref="B125:B129"/>
    <mergeCell ref="C125:C129"/>
    <mergeCell ref="D125:D129"/>
    <mergeCell ref="E119:E124"/>
    <mergeCell ref="A119:A124"/>
    <mergeCell ref="B119:B124"/>
    <mergeCell ref="C119:C124"/>
    <mergeCell ref="D119:D124"/>
    <mergeCell ref="E113:E118"/>
    <mergeCell ref="F113:F118"/>
    <mergeCell ref="E108:E112"/>
    <mergeCell ref="F108:F112"/>
    <mergeCell ref="A113:A118"/>
    <mergeCell ref="B113:B118"/>
    <mergeCell ref="C113:C118"/>
    <mergeCell ref="D113:D118"/>
    <mergeCell ref="A108:A112"/>
    <mergeCell ref="B108:B112"/>
    <mergeCell ref="C108:C112"/>
    <mergeCell ref="D108:D112"/>
    <mergeCell ref="E104:E107"/>
    <mergeCell ref="F104:F107"/>
    <mergeCell ref="F98:F103"/>
    <mergeCell ref="A104:A107"/>
    <mergeCell ref="B104:B107"/>
    <mergeCell ref="C104:C107"/>
    <mergeCell ref="D104:D107"/>
    <mergeCell ref="E98:E103"/>
    <mergeCell ref="E96:E97"/>
    <mergeCell ref="F96:F97"/>
    <mergeCell ref="A98:A103"/>
    <mergeCell ref="B98:B103"/>
    <mergeCell ref="C98:C103"/>
    <mergeCell ref="D98:D103"/>
    <mergeCell ref="E67:E70"/>
    <mergeCell ref="F67:F70"/>
    <mergeCell ref="A96:A97"/>
    <mergeCell ref="B96:B97"/>
    <mergeCell ref="C96:C97"/>
    <mergeCell ref="D96:D97"/>
    <mergeCell ref="E62:E66"/>
    <mergeCell ref="F62:F66"/>
    <mergeCell ref="A67:A70"/>
    <mergeCell ref="B67:B70"/>
    <mergeCell ref="C67:C70"/>
    <mergeCell ref="D67:D70"/>
    <mergeCell ref="A62:A66"/>
    <mergeCell ref="B62:B66"/>
    <mergeCell ref="C62:C66"/>
    <mergeCell ref="D62:D66"/>
    <mergeCell ref="E58:E61"/>
    <mergeCell ref="F58:F61"/>
    <mergeCell ref="A58:A61"/>
    <mergeCell ref="B58:B61"/>
    <mergeCell ref="C58:C61"/>
    <mergeCell ref="D58:D61"/>
    <mergeCell ref="F52:F56"/>
    <mergeCell ref="E52:E56"/>
    <mergeCell ref="E48:E51"/>
    <mergeCell ref="F48:F51"/>
    <mergeCell ref="A52:A56"/>
    <mergeCell ref="B52:B56"/>
    <mergeCell ref="C52:C56"/>
    <mergeCell ref="D52:D56"/>
    <mergeCell ref="E44:E47"/>
    <mergeCell ref="F44:F47"/>
    <mergeCell ref="A48:A51"/>
    <mergeCell ref="B48:B51"/>
    <mergeCell ref="C48:C51"/>
    <mergeCell ref="D48:D51"/>
    <mergeCell ref="F40:F43"/>
    <mergeCell ref="E40:E43"/>
    <mergeCell ref="A44:A47"/>
    <mergeCell ref="B44:B47"/>
    <mergeCell ref="C44:C47"/>
    <mergeCell ref="D44:D47"/>
    <mergeCell ref="E3:E4"/>
    <mergeCell ref="F3:F4"/>
    <mergeCell ref="A40:A43"/>
    <mergeCell ref="B40:B43"/>
    <mergeCell ref="C40:C43"/>
    <mergeCell ref="D40:D43"/>
    <mergeCell ref="A3:A4"/>
    <mergeCell ref="B3:B4"/>
    <mergeCell ref="B2:F2"/>
  </mergeCells>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sheetPr>
  <dimension ref="B1:X71"/>
  <sheetViews>
    <sheetView zoomScale="80" zoomScaleNormal="80" workbookViewId="0">
      <pane xSplit="2" ySplit="3" topLeftCell="C4" activePane="bottomRight" state="frozen"/>
      <selection pane="topRight" activeCell="B1" sqref="B1"/>
      <selection pane="bottomLeft" activeCell="A9" sqref="A9"/>
      <selection pane="bottomRight" activeCell="L48" sqref="L48"/>
    </sheetView>
  </sheetViews>
  <sheetFormatPr baseColWidth="10" defaultRowHeight="11.25" x14ac:dyDescent="0.2"/>
  <cols>
    <col min="1" max="1" width="11.42578125" style="437"/>
    <col min="2" max="2" width="9.28515625" style="451" customWidth="1"/>
    <col min="3" max="3" width="27.85546875" style="437" customWidth="1"/>
    <col min="4" max="4" width="13.7109375" style="437" customWidth="1"/>
    <col min="5" max="5" width="12.28515625" style="437" customWidth="1"/>
    <col min="6" max="6" width="10" style="454" customWidth="1"/>
    <col min="7" max="7" width="8" style="437" customWidth="1"/>
    <col min="8" max="8" width="8.28515625" style="437" customWidth="1"/>
    <col min="9" max="9" width="11.42578125" style="437" customWidth="1"/>
    <col min="10" max="11" width="12.7109375" style="437" customWidth="1"/>
    <col min="12" max="12" width="15.42578125" style="437" customWidth="1"/>
    <col min="13" max="16" width="11.42578125" style="437" hidden="1" customWidth="1"/>
    <col min="17" max="17" width="11.42578125" style="437" customWidth="1"/>
    <col min="18" max="18" width="12.85546875" style="437" bestFit="1" customWidth="1"/>
    <col min="19" max="19" width="13.140625" style="437" bestFit="1" customWidth="1"/>
    <col min="20" max="21" width="12.85546875" style="437" bestFit="1" customWidth="1"/>
    <col min="22" max="22" width="14.28515625" style="437" bestFit="1" customWidth="1"/>
    <col min="23" max="16384" width="11.42578125" style="437"/>
  </cols>
  <sheetData>
    <row r="1" spans="2:24" s="453" customFormat="1" ht="41.25" customHeight="1" x14ac:dyDescent="0.3">
      <c r="B1" s="2505" t="s">
        <v>1633</v>
      </c>
      <c r="C1" s="2506"/>
      <c r="D1" s="2506"/>
      <c r="E1" s="2506"/>
      <c r="F1" s="2506"/>
      <c r="G1" s="2506"/>
      <c r="H1" s="2506"/>
      <c r="I1" s="2506"/>
      <c r="J1" s="2506"/>
      <c r="K1" s="2506"/>
      <c r="L1" s="2506"/>
      <c r="M1" s="2506"/>
      <c r="N1" s="2506"/>
      <c r="O1" s="2506"/>
      <c r="P1" s="2506"/>
      <c r="Q1" s="2507"/>
    </row>
    <row r="2" spans="2:24" ht="33.75" x14ac:dyDescent="0.2">
      <c r="B2" s="2510" t="s">
        <v>3</v>
      </c>
      <c r="C2" s="1610" t="s">
        <v>4</v>
      </c>
      <c r="D2" s="438" t="s">
        <v>6</v>
      </c>
      <c r="E2" s="438"/>
      <c r="F2" s="1573" t="s">
        <v>1609</v>
      </c>
      <c r="G2" s="438" t="s">
        <v>1610</v>
      </c>
      <c r="H2" s="466" t="s">
        <v>1611</v>
      </c>
      <c r="I2" s="1610" t="s">
        <v>1612</v>
      </c>
      <c r="J2" s="1635" t="s">
        <v>1614</v>
      </c>
      <c r="K2" s="1635" t="s">
        <v>1615</v>
      </c>
      <c r="L2" s="1610" t="s">
        <v>1632</v>
      </c>
      <c r="M2" s="456" t="s">
        <v>62</v>
      </c>
      <c r="N2" s="456" t="s">
        <v>59</v>
      </c>
      <c r="O2" s="456" t="s">
        <v>60</v>
      </c>
      <c r="P2" s="456" t="s">
        <v>61</v>
      </c>
      <c r="Q2" s="1610" t="s">
        <v>1638</v>
      </c>
    </row>
    <row r="3" spans="2:24" ht="12.75" customHeight="1" x14ac:dyDescent="0.2">
      <c r="B3" s="2510"/>
      <c r="C3" s="1610"/>
      <c r="D3" s="466" t="s">
        <v>20</v>
      </c>
      <c r="E3" s="466" t="s">
        <v>21</v>
      </c>
      <c r="F3" s="1598"/>
      <c r="G3" s="466" t="s">
        <v>22</v>
      </c>
      <c r="H3" s="456" t="s">
        <v>25</v>
      </c>
      <c r="I3" s="1610"/>
      <c r="J3" s="1635"/>
      <c r="K3" s="1635"/>
      <c r="L3" s="1610" t="s">
        <v>27</v>
      </c>
      <c r="M3" s="456"/>
      <c r="N3" s="456"/>
      <c r="O3" s="456"/>
      <c r="P3" s="456"/>
      <c r="Q3" s="1610"/>
    </row>
    <row r="4" spans="2:24" ht="12.75" customHeight="1" x14ac:dyDescent="0.2">
      <c r="B4" s="2514" t="s">
        <v>256</v>
      </c>
      <c r="C4" s="1576" t="s">
        <v>557</v>
      </c>
      <c r="D4" s="1576" t="s">
        <v>1647</v>
      </c>
      <c r="E4" s="1581" t="s">
        <v>259</v>
      </c>
      <c r="F4" s="2504" t="s">
        <v>1613</v>
      </c>
      <c r="G4" s="439" t="s">
        <v>1666</v>
      </c>
      <c r="H4" s="475">
        <v>1666</v>
      </c>
      <c r="I4" s="475" t="s">
        <v>666</v>
      </c>
      <c r="J4" s="2496">
        <f>L4-K4</f>
        <v>70630314.335999995</v>
      </c>
      <c r="K4" s="2496">
        <f>L4/1.25*5%*16%</f>
        <v>454945.66400000005</v>
      </c>
      <c r="L4" s="1579">
        <v>71085260</v>
      </c>
      <c r="M4" s="475"/>
      <c r="N4" s="475"/>
      <c r="O4" s="475"/>
      <c r="P4" s="475"/>
      <c r="Q4" s="1579" t="s">
        <v>1639</v>
      </c>
    </row>
    <row r="5" spans="2:24" ht="22.5" customHeight="1" x14ac:dyDescent="0.2">
      <c r="B5" s="2515"/>
      <c r="C5" s="1599"/>
      <c r="D5" s="2497"/>
      <c r="E5" s="2161"/>
      <c r="F5" s="2497"/>
      <c r="G5" s="474">
        <v>713</v>
      </c>
      <c r="H5" s="440" t="s">
        <v>1667</v>
      </c>
      <c r="I5" s="481" t="s">
        <v>666</v>
      </c>
      <c r="J5" s="2497"/>
      <c r="K5" s="2497"/>
      <c r="L5" s="2021"/>
      <c r="M5" s="457"/>
      <c r="N5" s="457"/>
      <c r="O5" s="457"/>
      <c r="P5" s="457"/>
      <c r="Q5" s="2021"/>
    </row>
    <row r="6" spans="2:24" s="748" customFormat="1" ht="25.5" customHeight="1" x14ac:dyDescent="0.2">
      <c r="B6" s="2498" t="s">
        <v>304</v>
      </c>
      <c r="C6" s="750" t="s">
        <v>1617</v>
      </c>
      <c r="D6" s="2511" t="s">
        <v>1651</v>
      </c>
      <c r="E6" s="2500" t="s">
        <v>314</v>
      </c>
      <c r="F6" s="2500" t="s">
        <v>1613</v>
      </c>
      <c r="G6" s="742" t="s">
        <v>521</v>
      </c>
      <c r="H6" s="743" t="s">
        <v>522</v>
      </c>
      <c r="I6" s="2508" t="s">
        <v>666</v>
      </c>
      <c r="J6" s="751">
        <f t="shared" ref="J6:J13" si="0">L6-K6</f>
        <v>12354879.456</v>
      </c>
      <c r="K6" s="751">
        <f t="shared" ref="K6:K13" si="1">L6/1.25*5%*16%</f>
        <v>79580.544000000009</v>
      </c>
      <c r="L6" s="747">
        <v>12434460</v>
      </c>
      <c r="M6" s="747"/>
      <c r="N6" s="747"/>
      <c r="O6" s="747"/>
      <c r="P6" s="747"/>
      <c r="Q6" s="2508" t="s">
        <v>1639</v>
      </c>
    </row>
    <row r="7" spans="2:24" s="748" customFormat="1" ht="27" customHeight="1" x14ac:dyDescent="0.2">
      <c r="B7" s="2499"/>
      <c r="C7" s="752" t="s">
        <v>1618</v>
      </c>
      <c r="D7" s="2512"/>
      <c r="E7" s="2500"/>
      <c r="F7" s="2500"/>
      <c r="G7" s="742" t="s">
        <v>218</v>
      </c>
      <c r="H7" s="743" t="s">
        <v>523</v>
      </c>
      <c r="I7" s="2509"/>
      <c r="J7" s="751">
        <f t="shared" si="0"/>
        <v>16177459.3632</v>
      </c>
      <c r="K7" s="751">
        <f t="shared" si="1"/>
        <v>104202.63679999999</v>
      </c>
      <c r="L7" s="753">
        <v>16281662</v>
      </c>
      <c r="M7" s="747"/>
      <c r="N7" s="747"/>
      <c r="O7" s="747"/>
      <c r="P7" s="747"/>
      <c r="Q7" s="2509"/>
    </row>
    <row r="8" spans="2:24" s="748" customFormat="1" ht="28.5" customHeight="1" x14ac:dyDescent="0.2">
      <c r="B8" s="2499"/>
      <c r="C8" s="752" t="s">
        <v>1616</v>
      </c>
      <c r="D8" s="2512"/>
      <c r="E8" s="2500"/>
      <c r="F8" s="2500"/>
      <c r="G8" s="742" t="s">
        <v>524</v>
      </c>
      <c r="H8" s="743" t="s">
        <v>525</v>
      </c>
      <c r="I8" s="2509"/>
      <c r="J8" s="751">
        <f t="shared" si="0"/>
        <v>9907648.6175999995</v>
      </c>
      <c r="K8" s="751">
        <f t="shared" si="1"/>
        <v>63817.382400000002</v>
      </c>
      <c r="L8" s="753">
        <v>9971466</v>
      </c>
      <c r="M8" s="747"/>
      <c r="N8" s="747"/>
      <c r="O8" s="747"/>
      <c r="P8" s="747"/>
      <c r="Q8" s="2509"/>
    </row>
    <row r="9" spans="2:24" s="748" customFormat="1" ht="47.25" customHeight="1" x14ac:dyDescent="0.2">
      <c r="B9" s="2499"/>
      <c r="C9" s="752" t="s">
        <v>1637</v>
      </c>
      <c r="D9" s="2513"/>
      <c r="E9" s="2500"/>
      <c r="F9" s="2500"/>
      <c r="G9" s="742" t="s">
        <v>526</v>
      </c>
      <c r="H9" s="743" t="s">
        <v>527</v>
      </c>
      <c r="I9" s="2509"/>
      <c r="J9" s="751">
        <f t="shared" si="0"/>
        <v>12361588.2432</v>
      </c>
      <c r="K9" s="751">
        <f t="shared" si="1"/>
        <v>79623.756800000003</v>
      </c>
      <c r="L9" s="753">
        <v>12441212</v>
      </c>
      <c r="M9" s="747"/>
      <c r="N9" s="747"/>
      <c r="O9" s="747"/>
      <c r="P9" s="747"/>
      <c r="Q9" s="2509"/>
      <c r="R9" s="754">
        <f>SUM(J6:J9)</f>
        <v>50801575.680000007</v>
      </c>
      <c r="S9" s="754">
        <f>SUM(K6:K9)</f>
        <v>327224.32000000001</v>
      </c>
      <c r="T9" s="755">
        <f>SUM(L6:L9)</f>
        <v>51128800</v>
      </c>
      <c r="U9" s="755">
        <f>T9*2</f>
        <v>102257600</v>
      </c>
      <c r="V9" s="748">
        <v>50801576</v>
      </c>
    </row>
    <row r="10" spans="2:24" s="748" customFormat="1" ht="22.5" x14ac:dyDescent="0.2">
      <c r="B10" s="2498" t="s">
        <v>341</v>
      </c>
      <c r="C10" s="752" t="s">
        <v>1621</v>
      </c>
      <c r="D10" s="2491" t="s">
        <v>435</v>
      </c>
      <c r="E10" s="2522" t="s">
        <v>436</v>
      </c>
      <c r="F10" s="2492" t="s">
        <v>1613</v>
      </c>
      <c r="G10" s="742" t="s">
        <v>469</v>
      </c>
      <c r="H10" s="743" t="s">
        <v>470</v>
      </c>
      <c r="I10" s="2491" t="s">
        <v>666</v>
      </c>
      <c r="J10" s="751">
        <f t="shared" si="0"/>
        <v>14884670.5056</v>
      </c>
      <c r="K10" s="751">
        <f t="shared" si="1"/>
        <v>95875.494400000011</v>
      </c>
      <c r="L10" s="756">
        <v>14980546</v>
      </c>
      <c r="M10" s="747"/>
      <c r="N10" s="747"/>
      <c r="O10" s="747"/>
      <c r="P10" s="747"/>
      <c r="Q10" s="2494" t="s">
        <v>1639</v>
      </c>
      <c r="T10" s="755">
        <f>SUM(R9:S9)</f>
        <v>51128800.000000007</v>
      </c>
      <c r="V10" s="748">
        <v>782170</v>
      </c>
    </row>
    <row r="11" spans="2:24" s="748" customFormat="1" ht="22.5" x14ac:dyDescent="0.2">
      <c r="B11" s="2498"/>
      <c r="C11" s="752" t="s">
        <v>1622</v>
      </c>
      <c r="D11" s="2491"/>
      <c r="E11" s="2522"/>
      <c r="F11" s="2492"/>
      <c r="G11" s="742" t="s">
        <v>472</v>
      </c>
      <c r="H11" s="743" t="s">
        <v>473</v>
      </c>
      <c r="I11" s="2491"/>
      <c r="J11" s="751">
        <f t="shared" si="0"/>
        <v>15558353.164799999</v>
      </c>
      <c r="K11" s="751">
        <f t="shared" si="1"/>
        <v>100214.83520000002</v>
      </c>
      <c r="L11" s="746">
        <v>15658568</v>
      </c>
      <c r="M11" s="747"/>
      <c r="N11" s="747"/>
      <c r="O11" s="747"/>
      <c r="P11" s="747"/>
      <c r="Q11" s="2495"/>
      <c r="S11" s="757"/>
      <c r="T11" s="757"/>
      <c r="U11" s="757"/>
      <c r="V11" s="757">
        <f>SUM(V9:V10)</f>
        <v>51583746</v>
      </c>
      <c r="W11" s="757"/>
      <c r="X11" s="757"/>
    </row>
    <row r="12" spans="2:24" s="748" customFormat="1" ht="39.75" customHeight="1" x14ac:dyDescent="0.2">
      <c r="B12" s="2498"/>
      <c r="C12" s="752" t="s">
        <v>1620</v>
      </c>
      <c r="D12" s="2491"/>
      <c r="E12" s="2522"/>
      <c r="F12" s="2492"/>
      <c r="G12" s="742" t="s">
        <v>474</v>
      </c>
      <c r="H12" s="743" t="s">
        <v>475</v>
      </c>
      <c r="I12" s="2491"/>
      <c r="J12" s="751">
        <f t="shared" si="0"/>
        <v>17304174.936000001</v>
      </c>
      <c r="K12" s="751">
        <f t="shared" si="1"/>
        <v>111460.06400000001</v>
      </c>
      <c r="L12" s="746">
        <v>17415635</v>
      </c>
      <c r="M12" s="747"/>
      <c r="N12" s="747"/>
      <c r="O12" s="747"/>
      <c r="P12" s="747"/>
      <c r="Q12" s="2495"/>
      <c r="S12" s="757"/>
      <c r="T12" s="757"/>
      <c r="U12" s="757"/>
      <c r="V12" s="757">
        <f>T9-S9</f>
        <v>50801575.68</v>
      </c>
      <c r="W12" s="757"/>
      <c r="X12" s="757"/>
    </row>
    <row r="13" spans="2:24" s="748" customFormat="1" ht="47.25" customHeight="1" x14ac:dyDescent="0.2">
      <c r="B13" s="2498"/>
      <c r="C13" s="752" t="s">
        <v>1619</v>
      </c>
      <c r="D13" s="2491"/>
      <c r="E13" s="2522"/>
      <c r="F13" s="2492"/>
      <c r="G13" s="742" t="s">
        <v>476</v>
      </c>
      <c r="H13" s="743" t="s">
        <v>477</v>
      </c>
      <c r="I13" s="2491"/>
      <c r="J13" s="751">
        <f t="shared" si="0"/>
        <v>10425091.6512</v>
      </c>
      <c r="K13" s="751">
        <f t="shared" si="1"/>
        <v>67150.348800000007</v>
      </c>
      <c r="L13" s="746">
        <v>10492242</v>
      </c>
      <c r="M13" s="747"/>
      <c r="N13" s="747"/>
      <c r="O13" s="747"/>
      <c r="P13" s="747"/>
      <c r="Q13" s="2495"/>
      <c r="R13" s="754">
        <f>SUM(J10:J13)</f>
        <v>58172290.257599995</v>
      </c>
      <c r="S13" s="758">
        <f>SUM(K10:K13)</f>
        <v>374700.7424000001</v>
      </c>
      <c r="T13" s="757">
        <f>SUM(L10:L13)</f>
        <v>58546991</v>
      </c>
      <c r="U13" s="757"/>
      <c r="V13" s="757">
        <f>T9-V12</f>
        <v>327224.3200000003</v>
      </c>
      <c r="W13" s="757"/>
      <c r="X13" s="757"/>
    </row>
    <row r="14" spans="2:24" ht="47.25" customHeight="1" x14ac:dyDescent="0.2">
      <c r="B14" s="462" t="s">
        <v>409</v>
      </c>
      <c r="C14" s="464" t="s">
        <v>457</v>
      </c>
      <c r="D14" s="464" t="s">
        <v>402</v>
      </c>
      <c r="E14" s="466" t="s">
        <v>403</v>
      </c>
      <c r="F14" s="467" t="s">
        <v>1628</v>
      </c>
      <c r="G14" s="441" t="s">
        <v>404</v>
      </c>
      <c r="H14" s="442" t="s">
        <v>405</v>
      </c>
      <c r="I14" s="459" t="s">
        <v>666</v>
      </c>
      <c r="J14" s="442" t="s">
        <v>96</v>
      </c>
      <c r="K14" s="442" t="s">
        <v>96</v>
      </c>
      <c r="L14" s="457">
        <v>3911682</v>
      </c>
      <c r="M14" s="457"/>
      <c r="N14" s="457"/>
      <c r="O14" s="457"/>
      <c r="P14" s="457"/>
      <c r="Q14" s="457" t="s">
        <v>1639</v>
      </c>
      <c r="S14" s="452"/>
      <c r="T14" s="452"/>
      <c r="U14" s="452"/>
      <c r="V14" s="452"/>
      <c r="W14" s="452"/>
      <c r="X14" s="452"/>
    </row>
    <row r="15" spans="2:24" ht="33.75" x14ac:dyDescent="0.2">
      <c r="B15" s="462" t="s">
        <v>410</v>
      </c>
      <c r="C15" s="464" t="s">
        <v>411</v>
      </c>
      <c r="D15" s="464" t="s">
        <v>1650</v>
      </c>
      <c r="E15" s="466" t="s">
        <v>259</v>
      </c>
      <c r="F15" s="467" t="s">
        <v>1613</v>
      </c>
      <c r="G15" s="441" t="s">
        <v>412</v>
      </c>
      <c r="H15" s="442" t="s">
        <v>413</v>
      </c>
      <c r="I15" s="459" t="s">
        <v>666</v>
      </c>
      <c r="J15" s="445">
        <f>L15/1.16</f>
        <v>3392765.5172413797</v>
      </c>
      <c r="K15" s="445">
        <f>L15-J15</f>
        <v>542842.48275862029</v>
      </c>
      <c r="L15" s="446">
        <v>3935608</v>
      </c>
      <c r="M15" s="457"/>
      <c r="N15" s="457"/>
      <c r="O15" s="457"/>
      <c r="P15" s="457"/>
      <c r="Q15" s="457" t="s">
        <v>1639</v>
      </c>
      <c r="S15" s="452"/>
      <c r="T15" s="452"/>
      <c r="U15" s="452"/>
      <c r="V15" s="452"/>
      <c r="W15" s="452"/>
      <c r="X15" s="452"/>
    </row>
    <row r="16" spans="2:24" ht="33.75" x14ac:dyDescent="0.2">
      <c r="B16" s="462" t="s">
        <v>420</v>
      </c>
      <c r="C16" s="464" t="s">
        <v>457</v>
      </c>
      <c r="D16" s="464" t="s">
        <v>115</v>
      </c>
      <c r="E16" s="466" t="s">
        <v>116</v>
      </c>
      <c r="F16" s="467" t="s">
        <v>1613</v>
      </c>
      <c r="G16" s="441" t="s">
        <v>421</v>
      </c>
      <c r="H16" s="442" t="s">
        <v>414</v>
      </c>
      <c r="I16" s="459" t="s">
        <v>666</v>
      </c>
      <c r="J16" s="445">
        <f>L16/1.16</f>
        <v>3719156.8965517245</v>
      </c>
      <c r="K16" s="445">
        <f>L16-J16</f>
        <v>595065.10344827548</v>
      </c>
      <c r="L16" s="446">
        <v>4314222</v>
      </c>
      <c r="M16" s="457"/>
      <c r="N16" s="457"/>
      <c r="O16" s="457"/>
      <c r="P16" s="457"/>
      <c r="Q16" s="457" t="s">
        <v>1639</v>
      </c>
      <c r="S16" s="452"/>
      <c r="T16" s="452"/>
      <c r="U16" s="452"/>
      <c r="V16" s="452"/>
      <c r="W16" s="452"/>
      <c r="X16" s="452"/>
    </row>
    <row r="17" spans="2:24" ht="56.25" customHeight="1" x14ac:dyDescent="0.2">
      <c r="B17" s="462" t="s">
        <v>434</v>
      </c>
      <c r="C17" s="464" t="s">
        <v>457</v>
      </c>
      <c r="D17" s="464" t="s">
        <v>435</v>
      </c>
      <c r="E17" s="466" t="s">
        <v>436</v>
      </c>
      <c r="F17" s="467" t="s">
        <v>1613</v>
      </c>
      <c r="G17" s="441" t="s">
        <v>437</v>
      </c>
      <c r="H17" s="442" t="s">
        <v>418</v>
      </c>
      <c r="I17" s="459" t="s">
        <v>666</v>
      </c>
      <c r="J17" s="445">
        <f>L17/1.16</f>
        <v>3006353.4482758623</v>
      </c>
      <c r="K17" s="445">
        <f>L17-J17</f>
        <v>481016.55172413774</v>
      </c>
      <c r="L17" s="446">
        <v>3487370</v>
      </c>
      <c r="M17" s="457"/>
      <c r="N17" s="457"/>
      <c r="O17" s="457"/>
      <c r="P17" s="457"/>
      <c r="Q17" s="457" t="s">
        <v>1639</v>
      </c>
      <c r="S17" s="452"/>
      <c r="T17" s="452"/>
      <c r="U17" s="452"/>
      <c r="V17" s="488"/>
      <c r="W17" s="489"/>
      <c r="X17" s="452"/>
    </row>
    <row r="18" spans="2:24" ht="46.5" customHeight="1" x14ac:dyDescent="0.2">
      <c r="B18" s="462" t="s">
        <v>439</v>
      </c>
      <c r="C18" s="464" t="s">
        <v>457</v>
      </c>
      <c r="D18" s="464" t="s">
        <v>440</v>
      </c>
      <c r="E18" s="466" t="s">
        <v>441</v>
      </c>
      <c r="F18" s="467" t="s">
        <v>1613</v>
      </c>
      <c r="G18" s="441" t="s">
        <v>442</v>
      </c>
      <c r="H18" s="442" t="s">
        <v>443</v>
      </c>
      <c r="I18" s="459" t="s">
        <v>666</v>
      </c>
      <c r="J18" s="445">
        <f>L18/1.16</f>
        <v>3436100.8620689656</v>
      </c>
      <c r="K18" s="445">
        <f>L18-J18</f>
        <v>549776.13793103443</v>
      </c>
      <c r="L18" s="446">
        <v>3985877</v>
      </c>
      <c r="M18" s="457"/>
      <c r="N18" s="457"/>
      <c r="O18" s="457"/>
      <c r="P18" s="457"/>
      <c r="Q18" s="457" t="s">
        <v>1639</v>
      </c>
      <c r="S18" s="452"/>
      <c r="T18" s="452"/>
      <c r="U18" s="452"/>
      <c r="V18" s="452"/>
      <c r="W18" s="452"/>
      <c r="X18" s="452"/>
    </row>
    <row r="19" spans="2:24" ht="49.5" customHeight="1" x14ac:dyDescent="0.2">
      <c r="B19" s="462" t="s">
        <v>400</v>
      </c>
      <c r="C19" s="464" t="s">
        <v>457</v>
      </c>
      <c r="D19" s="464" t="s">
        <v>1648</v>
      </c>
      <c r="E19" s="466" t="s">
        <v>1636</v>
      </c>
      <c r="F19" s="467" t="s">
        <v>1613</v>
      </c>
      <c r="G19" s="441" t="s">
        <v>570</v>
      </c>
      <c r="H19" s="442" t="s">
        <v>571</v>
      </c>
      <c r="I19" s="459" t="s">
        <v>666</v>
      </c>
      <c r="J19" s="445">
        <f t="shared" ref="J19:J20" si="2">L19/1.16</f>
        <v>5446705.1724137934</v>
      </c>
      <c r="K19" s="445">
        <f t="shared" ref="K19:K20" si="3">L19-J19</f>
        <v>871472.82758620661</v>
      </c>
      <c r="L19" s="447">
        <v>6318178</v>
      </c>
      <c r="M19" s="457"/>
      <c r="N19" s="457"/>
      <c r="O19" s="457"/>
      <c r="P19" s="457"/>
      <c r="Q19" s="498" t="s">
        <v>1641</v>
      </c>
      <c r="S19" s="452"/>
      <c r="T19" s="452"/>
      <c r="U19" s="452"/>
      <c r="V19" s="452"/>
      <c r="W19" s="452"/>
      <c r="X19" s="452"/>
    </row>
    <row r="20" spans="2:24" ht="78.75" x14ac:dyDescent="0.2">
      <c r="B20" s="462" t="s">
        <v>450</v>
      </c>
      <c r="C20" s="448" t="s">
        <v>1627</v>
      </c>
      <c r="D20" s="464" t="s">
        <v>452</v>
      </c>
      <c r="E20" s="466" t="s">
        <v>453</v>
      </c>
      <c r="F20" s="467" t="s">
        <v>1613</v>
      </c>
      <c r="G20" s="441" t="s">
        <v>454</v>
      </c>
      <c r="H20" s="442" t="s">
        <v>600</v>
      </c>
      <c r="I20" s="459" t="s">
        <v>666</v>
      </c>
      <c r="J20" s="445">
        <f t="shared" si="2"/>
        <v>4233843.1034482764</v>
      </c>
      <c r="K20" s="445">
        <f t="shared" si="3"/>
        <v>677414.89655172359</v>
      </c>
      <c r="L20" s="457">
        <v>4911258</v>
      </c>
      <c r="M20" s="457"/>
      <c r="N20" s="457"/>
      <c r="O20" s="457"/>
      <c r="P20" s="457"/>
      <c r="Q20" s="457" t="s">
        <v>1639</v>
      </c>
    </row>
    <row r="21" spans="2:24" s="748" customFormat="1" ht="37.5" customHeight="1" x14ac:dyDescent="0.2">
      <c r="B21" s="738" t="s">
        <v>515</v>
      </c>
      <c r="C21" s="739" t="s">
        <v>516</v>
      </c>
      <c r="D21" s="739" t="s">
        <v>1649</v>
      </c>
      <c r="E21" s="740" t="s">
        <v>173</v>
      </c>
      <c r="F21" s="741" t="s">
        <v>1613</v>
      </c>
      <c r="G21" s="742" t="s">
        <v>517</v>
      </c>
      <c r="H21" s="743" t="s">
        <v>601</v>
      </c>
      <c r="I21" s="744" t="s">
        <v>666</v>
      </c>
      <c r="J21" s="745">
        <f>L21-K21</f>
        <v>4894444.8</v>
      </c>
      <c r="K21" s="746">
        <f>L21/1.16*5%*16%</f>
        <v>33989.199999999997</v>
      </c>
      <c r="L21" s="747">
        <v>4928434</v>
      </c>
      <c r="M21" s="747"/>
      <c r="N21" s="747"/>
      <c r="O21" s="747"/>
      <c r="P21" s="747"/>
      <c r="Q21" s="747" t="s">
        <v>1639</v>
      </c>
      <c r="V21" s="749"/>
    </row>
    <row r="22" spans="2:24" ht="29.25" customHeight="1" x14ac:dyDescent="0.2">
      <c r="B22" s="2510" t="s">
        <v>643</v>
      </c>
      <c r="C22" s="1612" t="s">
        <v>644</v>
      </c>
      <c r="D22" s="1610" t="s">
        <v>163</v>
      </c>
      <c r="E22" s="1610" t="s">
        <v>164</v>
      </c>
      <c r="F22" s="1612" t="s">
        <v>1628</v>
      </c>
      <c r="G22" s="441">
        <v>1401</v>
      </c>
      <c r="H22" s="442" t="s">
        <v>731</v>
      </c>
      <c r="I22" s="459" t="s">
        <v>1626</v>
      </c>
      <c r="J22" s="443">
        <v>0</v>
      </c>
      <c r="K22" s="444">
        <v>0</v>
      </c>
      <c r="L22" s="444">
        <v>5000000</v>
      </c>
      <c r="M22" s="1610"/>
      <c r="N22" s="1610"/>
      <c r="O22" s="1610"/>
      <c r="P22" s="1610"/>
      <c r="Q22" s="1626" t="s">
        <v>1639</v>
      </c>
    </row>
    <row r="23" spans="2:24" ht="18.75" customHeight="1" x14ac:dyDescent="0.2">
      <c r="B23" s="2519"/>
      <c r="C23" s="1613"/>
      <c r="D23" s="1643"/>
      <c r="E23" s="1643"/>
      <c r="F23" s="1612"/>
      <c r="G23" s="441">
        <v>1733</v>
      </c>
      <c r="H23" s="442" t="s">
        <v>732</v>
      </c>
      <c r="I23" s="459" t="s">
        <v>33</v>
      </c>
      <c r="J23" s="443">
        <v>0</v>
      </c>
      <c r="K23" s="444">
        <v>0</v>
      </c>
      <c r="L23" s="444">
        <v>996429</v>
      </c>
      <c r="M23" s="1643"/>
      <c r="N23" s="1643"/>
      <c r="O23" s="1643"/>
      <c r="P23" s="1643"/>
      <c r="Q23" s="1632"/>
    </row>
    <row r="24" spans="2:24" ht="48" customHeight="1" x14ac:dyDescent="0.2">
      <c r="B24" s="462" t="s">
        <v>718</v>
      </c>
      <c r="C24" s="464" t="s">
        <v>411</v>
      </c>
      <c r="D24" s="464" t="s">
        <v>783</v>
      </c>
      <c r="E24" s="466" t="s">
        <v>784</v>
      </c>
      <c r="F24" s="467" t="s">
        <v>1613</v>
      </c>
      <c r="G24" s="441" t="s">
        <v>785</v>
      </c>
      <c r="H24" s="442" t="s">
        <v>791</v>
      </c>
      <c r="I24" s="459" t="s">
        <v>666</v>
      </c>
      <c r="J24" s="444">
        <f>L24/1.16</f>
        <v>3953448.2758620693</v>
      </c>
      <c r="K24" s="444">
        <f>L24-J24</f>
        <v>632551.72413793067</v>
      </c>
      <c r="L24" s="457">
        <v>4586000</v>
      </c>
      <c r="M24" s="457"/>
      <c r="N24" s="457"/>
      <c r="O24" s="457"/>
      <c r="P24" s="457"/>
      <c r="Q24" s="457" t="s">
        <v>1639</v>
      </c>
    </row>
    <row r="25" spans="2:24" ht="45.75" customHeight="1" x14ac:dyDescent="0.2">
      <c r="B25" s="462" t="s">
        <v>827</v>
      </c>
      <c r="C25" s="464" t="s">
        <v>944</v>
      </c>
      <c r="D25" s="464" t="s">
        <v>945</v>
      </c>
      <c r="E25" s="466" t="s">
        <v>267</v>
      </c>
      <c r="F25" s="467" t="s">
        <v>1628</v>
      </c>
      <c r="G25" s="441" t="s">
        <v>946</v>
      </c>
      <c r="H25" s="442" t="s">
        <v>1066</v>
      </c>
      <c r="I25" s="459" t="s">
        <v>33</v>
      </c>
      <c r="J25" s="444">
        <v>0</v>
      </c>
      <c r="K25" s="444">
        <v>0</v>
      </c>
      <c r="L25" s="457">
        <f>10195636/2</f>
        <v>5097818</v>
      </c>
      <c r="M25" s="457"/>
      <c r="N25" s="457"/>
      <c r="O25" s="457"/>
      <c r="P25" s="457"/>
      <c r="Q25" s="457" t="s">
        <v>1639</v>
      </c>
    </row>
    <row r="26" spans="2:24" s="748" customFormat="1" ht="19.5" customHeight="1" x14ac:dyDescent="0.2">
      <c r="B26" s="2498" t="s">
        <v>837</v>
      </c>
      <c r="C26" s="2500" t="s">
        <v>838</v>
      </c>
      <c r="D26" s="2500" t="s">
        <v>839</v>
      </c>
      <c r="E26" s="2491" t="s">
        <v>840</v>
      </c>
      <c r="F26" s="2500" t="s">
        <v>1628</v>
      </c>
      <c r="G26" s="742" t="s">
        <v>841</v>
      </c>
      <c r="H26" s="743" t="s">
        <v>1069</v>
      </c>
      <c r="I26" s="744" t="s">
        <v>33</v>
      </c>
      <c r="J26" s="746">
        <v>0</v>
      </c>
      <c r="K26" s="746">
        <v>0</v>
      </c>
      <c r="L26" s="747">
        <v>6946761</v>
      </c>
      <c r="M26" s="747"/>
      <c r="N26" s="747"/>
      <c r="O26" s="747"/>
      <c r="P26" s="747"/>
      <c r="Q26" s="747" t="s">
        <v>1639</v>
      </c>
    </row>
    <row r="27" spans="2:24" s="748" customFormat="1" ht="30.75" customHeight="1" x14ac:dyDescent="0.2">
      <c r="B27" s="2498"/>
      <c r="C27" s="2500"/>
      <c r="D27" s="2500"/>
      <c r="E27" s="2491"/>
      <c r="F27" s="2500"/>
      <c r="G27" s="742" t="s">
        <v>1629</v>
      </c>
      <c r="H27" s="743" t="s">
        <v>1630</v>
      </c>
      <c r="I27" s="744" t="s">
        <v>1626</v>
      </c>
      <c r="J27" s="746">
        <v>0</v>
      </c>
      <c r="K27" s="746">
        <v>0</v>
      </c>
      <c r="L27" s="747">
        <v>5996851</v>
      </c>
      <c r="M27" s="747"/>
      <c r="N27" s="747"/>
      <c r="O27" s="747"/>
      <c r="P27" s="747"/>
      <c r="Q27" s="747" t="s">
        <v>1639</v>
      </c>
    </row>
    <row r="28" spans="2:24" ht="52.5" customHeight="1" x14ac:dyDescent="0.2">
      <c r="B28" s="462" t="s">
        <v>866</v>
      </c>
      <c r="C28" s="464" t="s">
        <v>867</v>
      </c>
      <c r="D28" s="464" t="s">
        <v>372</v>
      </c>
      <c r="E28" s="466" t="s">
        <v>373</v>
      </c>
      <c r="F28" s="467" t="s">
        <v>1628</v>
      </c>
      <c r="G28" s="441" t="s">
        <v>868</v>
      </c>
      <c r="H28" s="442" t="s">
        <v>1075</v>
      </c>
      <c r="I28" s="459" t="s">
        <v>666</v>
      </c>
      <c r="J28" s="450">
        <v>0</v>
      </c>
      <c r="K28" s="450">
        <v>0</v>
      </c>
      <c r="L28" s="457">
        <v>3480670</v>
      </c>
      <c r="M28" s="457"/>
      <c r="N28" s="457"/>
      <c r="O28" s="457"/>
      <c r="P28" s="457"/>
      <c r="Q28" s="457" t="s">
        <v>1639</v>
      </c>
    </row>
    <row r="29" spans="2:24" ht="33.75" x14ac:dyDescent="0.2">
      <c r="B29" s="462" t="s">
        <v>894</v>
      </c>
      <c r="C29" s="464" t="s">
        <v>895</v>
      </c>
      <c r="D29" s="464" t="s">
        <v>389</v>
      </c>
      <c r="E29" s="466" t="s">
        <v>390</v>
      </c>
      <c r="F29" s="467" t="s">
        <v>1613</v>
      </c>
      <c r="G29" s="441" t="s">
        <v>413</v>
      </c>
      <c r="H29" s="442" t="s">
        <v>1079</v>
      </c>
      <c r="I29" s="459" t="s">
        <v>666</v>
      </c>
      <c r="J29" s="449">
        <f>L29-K29</f>
        <v>3455446.6943999999</v>
      </c>
      <c r="K29" s="444">
        <f>L29/1.25*5%*16%</f>
        <v>22257.3056</v>
      </c>
      <c r="L29" s="457">
        <v>3477704</v>
      </c>
      <c r="M29" s="457"/>
      <c r="N29" s="457"/>
      <c r="O29" s="457"/>
      <c r="P29" s="457"/>
      <c r="Q29" s="457" t="s">
        <v>1639</v>
      </c>
    </row>
    <row r="30" spans="2:24" s="748" customFormat="1" ht="33.75" x14ac:dyDescent="0.2">
      <c r="B30" s="738" t="s">
        <v>956</v>
      </c>
      <c r="C30" s="739" t="s">
        <v>957</v>
      </c>
      <c r="D30" s="739" t="s">
        <v>115</v>
      </c>
      <c r="E30" s="740" t="s">
        <v>116</v>
      </c>
      <c r="F30" s="741" t="s">
        <v>1613</v>
      </c>
      <c r="G30" s="742" t="s">
        <v>958</v>
      </c>
      <c r="H30" s="743" t="s">
        <v>1092</v>
      </c>
      <c r="I30" s="744" t="s">
        <v>666</v>
      </c>
      <c r="J30" s="745">
        <f>L30-K30</f>
        <v>6868276.8912000004</v>
      </c>
      <c r="K30" s="746">
        <f>L30/1.25*5%*16%</f>
        <v>44240.108800000002</v>
      </c>
      <c r="L30" s="747">
        <v>6912517</v>
      </c>
      <c r="M30" s="747"/>
      <c r="N30" s="747"/>
      <c r="O30" s="747"/>
      <c r="P30" s="747"/>
      <c r="Q30" s="747" t="s">
        <v>1639</v>
      </c>
    </row>
    <row r="31" spans="2:24" ht="78.75" x14ac:dyDescent="0.2">
      <c r="B31" s="477" t="s">
        <v>1280</v>
      </c>
      <c r="C31" s="480" t="s">
        <v>1271</v>
      </c>
      <c r="D31" s="486" t="s">
        <v>1658</v>
      </c>
      <c r="E31" s="478" t="s">
        <v>307</v>
      </c>
      <c r="F31" s="485" t="s">
        <v>1613</v>
      </c>
      <c r="G31" s="441" t="s">
        <v>1659</v>
      </c>
      <c r="H31" s="442" t="s">
        <v>1660</v>
      </c>
      <c r="I31" s="481" t="s">
        <v>1626</v>
      </c>
      <c r="J31" s="449">
        <f>L31-K31</f>
        <v>24876675.302769233</v>
      </c>
      <c r="K31" s="444">
        <f>L31/1.3*4%*16%</f>
        <v>123075.69723076923</v>
      </c>
      <c r="L31" s="476">
        <v>24999751</v>
      </c>
      <c r="M31" s="482"/>
      <c r="N31" s="482"/>
      <c r="O31" s="482"/>
      <c r="P31" s="482"/>
      <c r="Q31" s="482" t="s">
        <v>1656</v>
      </c>
    </row>
    <row r="32" spans="2:24" ht="45" x14ac:dyDescent="0.2">
      <c r="B32" s="2514" t="s">
        <v>1283</v>
      </c>
      <c r="C32" s="480" t="s">
        <v>1657</v>
      </c>
      <c r="D32" s="486" t="s">
        <v>1276</v>
      </c>
      <c r="E32" s="478" t="s">
        <v>1464</v>
      </c>
      <c r="F32" s="485" t="s">
        <v>1613</v>
      </c>
      <c r="G32" s="441" t="s">
        <v>1654</v>
      </c>
      <c r="H32" s="442" t="s">
        <v>1655</v>
      </c>
      <c r="I32" s="481" t="s">
        <v>566</v>
      </c>
      <c r="J32" s="449">
        <f>L32-K32</f>
        <v>29778131.286153845</v>
      </c>
      <c r="K32" s="444">
        <f>L32/1.3*5%*16%</f>
        <v>184384.71384615384</v>
      </c>
      <c r="L32" s="476">
        <v>29962516</v>
      </c>
      <c r="M32" s="482"/>
      <c r="N32" s="482"/>
      <c r="O32" s="482"/>
      <c r="P32" s="482"/>
      <c r="Q32" s="482" t="s">
        <v>1656</v>
      </c>
    </row>
    <row r="33" spans="2:19" ht="45" x14ac:dyDescent="0.2">
      <c r="B33" s="2515"/>
      <c r="C33" s="480" t="s">
        <v>1653</v>
      </c>
      <c r="D33" s="486" t="s">
        <v>1276</v>
      </c>
      <c r="E33" s="478" t="s">
        <v>1464</v>
      </c>
      <c r="F33" s="485" t="s">
        <v>1613</v>
      </c>
      <c r="G33" s="441"/>
      <c r="H33" s="442"/>
      <c r="I33" s="481"/>
      <c r="J33" s="449"/>
      <c r="K33" s="444"/>
      <c r="L33" s="476"/>
      <c r="M33" s="482"/>
      <c r="N33" s="482"/>
      <c r="O33" s="482"/>
      <c r="P33" s="482"/>
      <c r="Q33" s="482"/>
      <c r="S33" s="452"/>
    </row>
    <row r="34" spans="2:19" ht="33.75" customHeight="1" x14ac:dyDescent="0.2">
      <c r="B34" s="2510" t="s">
        <v>1286</v>
      </c>
      <c r="C34" s="435" t="s">
        <v>1624</v>
      </c>
      <c r="D34" s="1573" t="s">
        <v>822</v>
      </c>
      <c r="E34" s="1635" t="s">
        <v>446</v>
      </c>
      <c r="F34" s="2493" t="s">
        <v>1613</v>
      </c>
      <c r="G34" s="441"/>
      <c r="H34" s="442"/>
      <c r="I34" s="459"/>
      <c r="J34" s="442"/>
      <c r="K34" s="442"/>
      <c r="L34" s="1626">
        <v>21000096</v>
      </c>
      <c r="M34" s="1573"/>
      <c r="N34" s="1573"/>
      <c r="O34" s="1573"/>
      <c r="P34" s="1573"/>
      <c r="Q34" s="1573" t="s">
        <v>1640</v>
      </c>
    </row>
    <row r="35" spans="2:19" ht="24.75" customHeight="1" x14ac:dyDescent="0.2">
      <c r="B35" s="2519"/>
      <c r="C35" s="436" t="s">
        <v>1625</v>
      </c>
      <c r="D35" s="1571"/>
      <c r="E35" s="1635"/>
      <c r="F35" s="2493"/>
      <c r="G35" s="441"/>
      <c r="H35" s="442"/>
      <c r="I35" s="459"/>
      <c r="J35" s="442"/>
      <c r="K35" s="442"/>
      <c r="L35" s="1632"/>
      <c r="M35" s="1571"/>
      <c r="N35" s="1571"/>
      <c r="O35" s="1571"/>
      <c r="P35" s="1571"/>
      <c r="Q35" s="1748"/>
    </row>
    <row r="36" spans="2:19" ht="59.25" customHeight="1" x14ac:dyDescent="0.2">
      <c r="B36" s="2519"/>
      <c r="C36" s="436" t="s">
        <v>1623</v>
      </c>
      <c r="D36" s="1572"/>
      <c r="E36" s="1635"/>
      <c r="F36" s="2493"/>
      <c r="G36" s="441" t="s">
        <v>1634</v>
      </c>
      <c r="H36" s="442" t="s">
        <v>1635</v>
      </c>
      <c r="I36" s="459" t="s">
        <v>666</v>
      </c>
      <c r="J36" s="443">
        <f>L34-K36</f>
        <v>20865695</v>
      </c>
      <c r="K36" s="444">
        <v>134401</v>
      </c>
      <c r="L36" s="1632"/>
      <c r="M36" s="1572"/>
      <c r="N36" s="1572"/>
      <c r="O36" s="1572"/>
      <c r="P36" s="1572"/>
      <c r="Q36" s="1749"/>
    </row>
    <row r="37" spans="2:19" ht="33.75" x14ac:dyDescent="0.2">
      <c r="B37" s="462" t="s">
        <v>1341</v>
      </c>
      <c r="C37" s="464" t="s">
        <v>1328</v>
      </c>
      <c r="D37" s="464" t="s">
        <v>1329</v>
      </c>
      <c r="E37" s="466" t="s">
        <v>1330</v>
      </c>
      <c r="F37" s="467" t="s">
        <v>1628</v>
      </c>
      <c r="G37" s="441" t="s">
        <v>1331</v>
      </c>
      <c r="H37" s="442" t="s">
        <v>1353</v>
      </c>
      <c r="I37" s="459" t="s">
        <v>666</v>
      </c>
      <c r="J37" s="442" t="s">
        <v>96</v>
      </c>
      <c r="K37" s="442" t="s">
        <v>96</v>
      </c>
      <c r="L37" s="457">
        <v>3239798</v>
      </c>
      <c r="M37" s="461"/>
      <c r="N37" s="461"/>
      <c r="O37" s="461"/>
      <c r="P37" s="461"/>
      <c r="Q37" s="461" t="s">
        <v>1639</v>
      </c>
    </row>
    <row r="38" spans="2:19" ht="40.5" customHeight="1" x14ac:dyDescent="0.2">
      <c r="B38" s="463" t="s">
        <v>1371</v>
      </c>
      <c r="C38" s="465" t="s">
        <v>1372</v>
      </c>
      <c r="D38" s="465" t="s">
        <v>929</v>
      </c>
      <c r="E38" s="458" t="s">
        <v>930</v>
      </c>
      <c r="F38" s="465" t="s">
        <v>1613</v>
      </c>
      <c r="G38" s="441" t="s">
        <v>1373</v>
      </c>
      <c r="H38" s="442" t="s">
        <v>1419</v>
      </c>
      <c r="I38" s="459" t="s">
        <v>1631</v>
      </c>
      <c r="J38" s="443">
        <f>L38-K38</f>
        <v>1481274.7775999999</v>
      </c>
      <c r="K38" s="444">
        <f>L38/1.25*5%*16%</f>
        <v>9541.2224000000006</v>
      </c>
      <c r="L38" s="460">
        <v>1490816</v>
      </c>
      <c r="M38" s="461"/>
      <c r="N38" s="461"/>
      <c r="O38" s="461"/>
      <c r="P38" s="461"/>
      <c r="Q38" s="461" t="s">
        <v>1641</v>
      </c>
    </row>
    <row r="39" spans="2:19" ht="45" x14ac:dyDescent="0.2">
      <c r="B39" s="462" t="s">
        <v>1375</v>
      </c>
      <c r="C39" s="464" t="s">
        <v>1389</v>
      </c>
      <c r="D39" s="464" t="s">
        <v>1391</v>
      </c>
      <c r="E39" s="466" t="s">
        <v>116</v>
      </c>
      <c r="F39" s="467" t="s">
        <v>1613</v>
      </c>
      <c r="G39" s="441" t="s">
        <v>1376</v>
      </c>
      <c r="H39" s="442" t="s">
        <v>1669</v>
      </c>
      <c r="I39" s="459" t="s">
        <v>666</v>
      </c>
      <c r="J39" s="444">
        <f>L39/1.16</f>
        <v>5129310.3448275868</v>
      </c>
      <c r="K39" s="444">
        <f>L39-J39</f>
        <v>820689.65517241322</v>
      </c>
      <c r="L39" s="457">
        <f>11900000/2</f>
        <v>5950000</v>
      </c>
      <c r="M39" s="461"/>
      <c r="N39" s="461"/>
      <c r="O39" s="461"/>
      <c r="P39" s="461"/>
      <c r="Q39" s="461" t="s">
        <v>1642</v>
      </c>
    </row>
    <row r="40" spans="2:19" ht="45" x14ac:dyDescent="0.2">
      <c r="B40" s="462" t="s">
        <v>1377</v>
      </c>
      <c r="C40" s="464" t="s">
        <v>1389</v>
      </c>
      <c r="D40" s="464" t="s">
        <v>1392</v>
      </c>
      <c r="E40" s="466" t="s">
        <v>403</v>
      </c>
      <c r="F40" s="467" t="s">
        <v>1628</v>
      </c>
      <c r="G40" s="441" t="s">
        <v>1378</v>
      </c>
      <c r="H40" s="442" t="s">
        <v>1421</v>
      </c>
      <c r="I40" s="459" t="s">
        <v>666</v>
      </c>
      <c r="J40" s="444">
        <v>0</v>
      </c>
      <c r="K40" s="444">
        <v>0</v>
      </c>
      <c r="L40" s="457">
        <f>10350000/2</f>
        <v>5175000</v>
      </c>
      <c r="M40" s="461"/>
      <c r="N40" s="461"/>
      <c r="O40" s="461"/>
      <c r="P40" s="461"/>
      <c r="Q40" s="461" t="s">
        <v>1643</v>
      </c>
    </row>
    <row r="41" spans="2:19" ht="59.25" customHeight="1" x14ac:dyDescent="0.2">
      <c r="B41" s="462" t="s">
        <v>1379</v>
      </c>
      <c r="C41" s="464" t="s">
        <v>1389</v>
      </c>
      <c r="D41" s="464" t="s">
        <v>1393</v>
      </c>
      <c r="E41" s="478" t="s">
        <v>1665</v>
      </c>
      <c r="F41" s="467" t="s">
        <v>1613</v>
      </c>
      <c r="G41" s="441" t="s">
        <v>1380</v>
      </c>
      <c r="H41" s="442" t="s">
        <v>1422</v>
      </c>
      <c r="I41" s="459" t="s">
        <v>666</v>
      </c>
      <c r="J41" s="444">
        <f>L41/1.16</f>
        <v>5560344.8275862075</v>
      </c>
      <c r="K41" s="444">
        <f>L41-J41</f>
        <v>889655.17241379246</v>
      </c>
      <c r="L41" s="457">
        <f>12900000/2</f>
        <v>6450000</v>
      </c>
      <c r="M41" s="461"/>
      <c r="N41" s="461"/>
      <c r="O41" s="461"/>
      <c r="P41" s="461"/>
      <c r="Q41" s="461" t="s">
        <v>1643</v>
      </c>
    </row>
    <row r="42" spans="2:19" s="748" customFormat="1" ht="33.75" x14ac:dyDescent="0.2">
      <c r="B42" s="759" t="s">
        <v>1410</v>
      </c>
      <c r="C42" s="739" t="s">
        <v>1394</v>
      </c>
      <c r="D42" s="739" t="s">
        <v>1311</v>
      </c>
      <c r="E42" s="740" t="s">
        <v>1312</v>
      </c>
      <c r="F42" s="741" t="s">
        <v>1613</v>
      </c>
      <c r="G42" s="742" t="s">
        <v>1395</v>
      </c>
      <c r="H42" s="743" t="s">
        <v>1424</v>
      </c>
      <c r="I42" s="744" t="s">
        <v>1626</v>
      </c>
      <c r="J42" s="746">
        <f>L42-K42</f>
        <v>49682779.68923077</v>
      </c>
      <c r="K42" s="746">
        <f>L42/1.3*5%*16%</f>
        <v>307633.31076923083</v>
      </c>
      <c r="L42" s="760">
        <v>49990413</v>
      </c>
      <c r="M42" s="761"/>
      <c r="N42" s="761"/>
      <c r="O42" s="761"/>
      <c r="P42" s="761"/>
      <c r="Q42" s="761" t="s">
        <v>1643</v>
      </c>
    </row>
    <row r="43" spans="2:19" ht="56.25" x14ac:dyDescent="0.2">
      <c r="B43" s="462" t="s">
        <v>1428</v>
      </c>
      <c r="C43" s="464" t="s">
        <v>1429</v>
      </c>
      <c r="D43" s="464" t="s">
        <v>1652</v>
      </c>
      <c r="E43" s="466" t="s">
        <v>1431</v>
      </c>
      <c r="F43" s="467" t="s">
        <v>1613</v>
      </c>
      <c r="G43" s="441" t="s">
        <v>1432</v>
      </c>
      <c r="H43" s="442" t="s">
        <v>1504</v>
      </c>
      <c r="I43" s="459" t="s">
        <v>1626</v>
      </c>
      <c r="J43" s="444">
        <f>L43-K43</f>
        <v>6906011.3200000003</v>
      </c>
      <c r="K43" s="444">
        <f>L43/1.3*5%*16%</f>
        <v>42761.68</v>
      </c>
      <c r="L43" s="457">
        <v>6948773</v>
      </c>
      <c r="M43" s="461"/>
      <c r="N43" s="461"/>
      <c r="O43" s="461"/>
      <c r="P43" s="461"/>
      <c r="Q43" s="461" t="s">
        <v>1639</v>
      </c>
    </row>
    <row r="44" spans="2:19" ht="45" x14ac:dyDescent="0.2">
      <c r="B44" s="462" t="s">
        <v>1435</v>
      </c>
      <c r="C44" s="464" t="s">
        <v>1436</v>
      </c>
      <c r="D44" s="464" t="s">
        <v>1437</v>
      </c>
      <c r="E44" s="466" t="s">
        <v>1438</v>
      </c>
      <c r="F44" s="467" t="s">
        <v>1628</v>
      </c>
      <c r="G44" s="441" t="s">
        <v>1439</v>
      </c>
      <c r="H44" s="442" t="s">
        <v>1505</v>
      </c>
      <c r="I44" s="459" t="s">
        <v>1626</v>
      </c>
      <c r="J44" s="444">
        <v>0</v>
      </c>
      <c r="K44" s="444">
        <v>0</v>
      </c>
      <c r="L44" s="457">
        <v>5790210</v>
      </c>
      <c r="M44" s="461"/>
      <c r="N44" s="461"/>
      <c r="O44" s="461"/>
      <c r="P44" s="461"/>
      <c r="Q44" s="461" t="s">
        <v>1643</v>
      </c>
    </row>
    <row r="45" spans="2:19" s="748" customFormat="1" ht="22.5" x14ac:dyDescent="0.2">
      <c r="B45" s="738" t="s">
        <v>1440</v>
      </c>
      <c r="C45" s="739" t="s">
        <v>1441</v>
      </c>
      <c r="D45" s="739" t="s">
        <v>1442</v>
      </c>
      <c r="E45" s="740" t="s">
        <v>1443</v>
      </c>
      <c r="F45" s="741" t="s">
        <v>1628</v>
      </c>
      <c r="G45" s="742" t="s">
        <v>1444</v>
      </c>
      <c r="H45" s="743" t="s">
        <v>1506</v>
      </c>
      <c r="I45" s="744" t="s">
        <v>1626</v>
      </c>
      <c r="J45" s="746">
        <v>0</v>
      </c>
      <c r="K45" s="746">
        <v>0</v>
      </c>
      <c r="L45" s="747">
        <v>7800935</v>
      </c>
      <c r="M45" s="761"/>
      <c r="N45" s="761"/>
      <c r="O45" s="761"/>
      <c r="P45" s="761"/>
      <c r="Q45" s="761" t="s">
        <v>1641</v>
      </c>
    </row>
    <row r="46" spans="2:19" s="748" customFormat="1" ht="21" customHeight="1" x14ac:dyDescent="0.2">
      <c r="B46" s="2498" t="s">
        <v>1450</v>
      </c>
      <c r="C46" s="2500" t="s">
        <v>1451</v>
      </c>
      <c r="D46" s="2500" t="s">
        <v>1062</v>
      </c>
      <c r="E46" s="2500" t="s">
        <v>976</v>
      </c>
      <c r="F46" s="2500" t="s">
        <v>1628</v>
      </c>
      <c r="G46" s="742" t="s">
        <v>1452</v>
      </c>
      <c r="H46" s="743" t="s">
        <v>1509</v>
      </c>
      <c r="I46" s="744" t="s">
        <v>1626</v>
      </c>
      <c r="J46" s="2502">
        <v>0</v>
      </c>
      <c r="K46" s="2502">
        <v>0</v>
      </c>
      <c r="L46" s="746">
        <v>2575733</v>
      </c>
      <c r="M46" s="761"/>
      <c r="N46" s="761"/>
      <c r="O46" s="761"/>
      <c r="P46" s="761"/>
      <c r="Q46" s="2520" t="s">
        <v>1643</v>
      </c>
    </row>
    <row r="47" spans="2:19" s="748" customFormat="1" ht="30" customHeight="1" x14ac:dyDescent="0.2">
      <c r="B47" s="2499"/>
      <c r="C47" s="2501"/>
      <c r="D47" s="2501"/>
      <c r="E47" s="2501"/>
      <c r="F47" s="2500"/>
      <c r="G47" s="742">
        <v>3421</v>
      </c>
      <c r="H47" s="743" t="s">
        <v>1508</v>
      </c>
      <c r="I47" s="744" t="s">
        <v>1626</v>
      </c>
      <c r="J47" s="2503"/>
      <c r="K47" s="2503"/>
      <c r="L47" s="746">
        <v>3942321</v>
      </c>
      <c r="M47" s="761"/>
      <c r="N47" s="761"/>
      <c r="O47" s="761"/>
      <c r="P47" s="761"/>
      <c r="Q47" s="2521"/>
    </row>
    <row r="48" spans="2:19" s="748" customFormat="1" ht="45" x14ac:dyDescent="0.2">
      <c r="B48" s="738" t="s">
        <v>1472</v>
      </c>
      <c r="C48" s="739" t="s">
        <v>1473</v>
      </c>
      <c r="D48" s="739" t="s">
        <v>440</v>
      </c>
      <c r="E48" s="740" t="s">
        <v>441</v>
      </c>
      <c r="F48" s="741" t="s">
        <v>1613</v>
      </c>
      <c r="G48" s="742" t="s">
        <v>1474</v>
      </c>
      <c r="H48" s="743" t="s">
        <v>1512</v>
      </c>
      <c r="I48" s="744" t="s">
        <v>1644</v>
      </c>
      <c r="J48" s="746">
        <f t="shared" ref="J48:J53" si="4">L48-K48</f>
        <v>6389903.036923077</v>
      </c>
      <c r="K48" s="746">
        <f t="shared" ref="K48:K55" si="5">L48/1.3*5%*16%</f>
        <v>39565.963076923079</v>
      </c>
      <c r="L48" s="747">
        <v>6429469</v>
      </c>
      <c r="M48" s="761"/>
      <c r="N48" s="761"/>
      <c r="O48" s="761"/>
      <c r="P48" s="761"/>
      <c r="Q48" s="761" t="s">
        <v>1643</v>
      </c>
    </row>
    <row r="49" spans="2:19" ht="32.25" customHeight="1" x14ac:dyDescent="0.2">
      <c r="B49" s="477" t="s">
        <v>1485</v>
      </c>
      <c r="C49" s="480" t="s">
        <v>1486</v>
      </c>
      <c r="D49" s="480" t="s">
        <v>917</v>
      </c>
      <c r="E49" s="478" t="s">
        <v>918</v>
      </c>
      <c r="F49" s="485" t="s">
        <v>1613</v>
      </c>
      <c r="G49" s="441">
        <v>3645</v>
      </c>
      <c r="H49" s="442" t="s">
        <v>1575</v>
      </c>
      <c r="I49" s="481" t="s">
        <v>1626</v>
      </c>
      <c r="J49" s="444">
        <f t="shared" si="4"/>
        <v>4962847.1903999997</v>
      </c>
      <c r="K49" s="444">
        <f>L49/1.25*5%*16%</f>
        <v>31966.809600000004</v>
      </c>
      <c r="L49" s="476">
        <v>4994814</v>
      </c>
      <c r="M49" s="483"/>
      <c r="N49" s="483"/>
      <c r="O49" s="483"/>
      <c r="P49" s="483"/>
      <c r="Q49" s="483" t="s">
        <v>1641</v>
      </c>
    </row>
    <row r="50" spans="2:19" ht="32.25" customHeight="1" x14ac:dyDescent="0.2">
      <c r="B50" s="2514" t="s">
        <v>1515</v>
      </c>
      <c r="C50" s="487" t="s">
        <v>1662</v>
      </c>
      <c r="D50" s="1576" t="s">
        <v>1517</v>
      </c>
      <c r="E50" s="1581" t="s">
        <v>1518</v>
      </c>
      <c r="F50" s="1581" t="s">
        <v>1613</v>
      </c>
      <c r="G50" s="441" t="s">
        <v>1520</v>
      </c>
      <c r="H50" s="442" t="s">
        <v>1606</v>
      </c>
      <c r="I50" s="487" t="s">
        <v>1664</v>
      </c>
      <c r="J50" s="444">
        <f t="shared" si="4"/>
        <v>216154355.9353846</v>
      </c>
      <c r="K50" s="444">
        <f>L50/1.3*5%*16%</f>
        <v>1338417.0646153847</v>
      </c>
      <c r="L50" s="476">
        <v>217492773</v>
      </c>
      <c r="M50" s="483"/>
      <c r="N50" s="483"/>
      <c r="O50" s="483"/>
      <c r="P50" s="483"/>
      <c r="Q50" s="483" t="s">
        <v>1643</v>
      </c>
      <c r="R50" s="452"/>
      <c r="S50" s="452"/>
    </row>
    <row r="51" spans="2:19" ht="51" customHeight="1" x14ac:dyDescent="0.2">
      <c r="B51" s="2515"/>
      <c r="C51" s="487" t="s">
        <v>1663</v>
      </c>
      <c r="D51" s="1599"/>
      <c r="E51" s="1594"/>
      <c r="F51" s="1594"/>
      <c r="G51" s="441" t="s">
        <v>1519</v>
      </c>
      <c r="H51" s="442" t="s">
        <v>1605</v>
      </c>
      <c r="I51" s="487" t="s">
        <v>1664</v>
      </c>
      <c r="J51" s="444">
        <f t="shared" si="4"/>
        <v>99371258.092307687</v>
      </c>
      <c r="K51" s="444">
        <f>L51/1.3*5%*16%</f>
        <v>615301.90769230772</v>
      </c>
      <c r="L51" s="476">
        <v>99986560</v>
      </c>
      <c r="M51" s="483"/>
      <c r="N51" s="483"/>
      <c r="O51" s="483"/>
      <c r="P51" s="483"/>
      <c r="Q51" s="483" t="s">
        <v>1643</v>
      </c>
      <c r="R51" s="452"/>
      <c r="S51" s="452"/>
    </row>
    <row r="52" spans="2:19" ht="33.75" x14ac:dyDescent="0.2">
      <c r="B52" s="462" t="s">
        <v>1527</v>
      </c>
      <c r="C52" s="464" t="s">
        <v>1570</v>
      </c>
      <c r="D52" s="464" t="s">
        <v>1647</v>
      </c>
      <c r="E52" s="466" t="s">
        <v>259</v>
      </c>
      <c r="F52" s="467" t="s">
        <v>1613</v>
      </c>
      <c r="G52" s="441" t="s">
        <v>1571</v>
      </c>
      <c r="H52" s="442" t="s">
        <v>1604</v>
      </c>
      <c r="I52" s="459" t="s">
        <v>1626</v>
      </c>
      <c r="J52" s="444">
        <f t="shared" si="4"/>
        <v>57376869.267692305</v>
      </c>
      <c r="K52" s="444">
        <f t="shared" si="5"/>
        <v>355274.73230769235</v>
      </c>
      <c r="L52" s="457">
        <v>57732144</v>
      </c>
      <c r="M52" s="461"/>
      <c r="N52" s="461"/>
      <c r="O52" s="461"/>
      <c r="P52" s="461"/>
      <c r="Q52" s="461" t="s">
        <v>1643</v>
      </c>
      <c r="R52" s="452"/>
      <c r="S52" s="452"/>
    </row>
    <row r="53" spans="2:19" ht="24" customHeight="1" x14ac:dyDescent="0.2">
      <c r="B53" s="2510" t="s">
        <v>1524</v>
      </c>
      <c r="C53" s="1612" t="s">
        <v>1577</v>
      </c>
      <c r="D53" s="1612" t="s">
        <v>1525</v>
      </c>
      <c r="E53" s="1612" t="s">
        <v>1578</v>
      </c>
      <c r="F53" s="1613" t="s">
        <v>1613</v>
      </c>
      <c r="G53" s="441" t="s">
        <v>1579</v>
      </c>
      <c r="H53" s="442" t="s">
        <v>1601</v>
      </c>
      <c r="I53" s="459" t="s">
        <v>1645</v>
      </c>
      <c r="J53" s="444">
        <f t="shared" si="4"/>
        <v>91365081.938461542</v>
      </c>
      <c r="K53" s="444">
        <f t="shared" si="5"/>
        <v>565728.0615384616</v>
      </c>
      <c r="L53" s="444">
        <v>91930810</v>
      </c>
      <c r="M53" s="461"/>
      <c r="N53" s="461"/>
      <c r="O53" s="461"/>
      <c r="P53" s="461"/>
      <c r="Q53" s="2516" t="s">
        <v>1643</v>
      </c>
    </row>
    <row r="54" spans="2:19" ht="24" customHeight="1" x14ac:dyDescent="0.2">
      <c r="B54" s="2519"/>
      <c r="C54" s="1613"/>
      <c r="D54" s="1613"/>
      <c r="E54" s="1613"/>
      <c r="F54" s="1613"/>
      <c r="G54" s="441" t="s">
        <v>733</v>
      </c>
      <c r="H54" s="442" t="s">
        <v>1603</v>
      </c>
      <c r="I54" s="459" t="s">
        <v>33</v>
      </c>
      <c r="J54" s="444">
        <f t="shared" ref="J54:J55" si="6">L54-K54</f>
        <v>12559851.024615385</v>
      </c>
      <c r="K54" s="444">
        <f t="shared" si="5"/>
        <v>77769.975384615376</v>
      </c>
      <c r="L54" s="444">
        <v>12637621</v>
      </c>
      <c r="M54" s="461"/>
      <c r="N54" s="461"/>
      <c r="O54" s="461"/>
      <c r="P54" s="461"/>
      <c r="Q54" s="2517"/>
    </row>
    <row r="55" spans="2:19" ht="30" customHeight="1" x14ac:dyDescent="0.2">
      <c r="B55" s="2519"/>
      <c r="C55" s="1613"/>
      <c r="D55" s="1613"/>
      <c r="E55" s="1613"/>
      <c r="F55" s="1613"/>
      <c r="G55" s="441" t="s">
        <v>1580</v>
      </c>
      <c r="H55" s="442" t="s">
        <v>1602</v>
      </c>
      <c r="I55" s="459" t="s">
        <v>1646</v>
      </c>
      <c r="J55" s="444">
        <f t="shared" si="6"/>
        <v>16261643.707692308</v>
      </c>
      <c r="K55" s="444">
        <f t="shared" si="5"/>
        <v>100691.29230769232</v>
      </c>
      <c r="L55" s="444">
        <v>16362335</v>
      </c>
      <c r="M55" s="461"/>
      <c r="N55" s="461"/>
      <c r="O55" s="461"/>
      <c r="P55" s="461"/>
      <c r="Q55" s="2518"/>
    </row>
    <row r="56" spans="2:19" ht="30" customHeight="1" x14ac:dyDescent="0.2">
      <c r="B56" s="479" t="s">
        <v>1539</v>
      </c>
      <c r="C56" s="484" t="s">
        <v>1549</v>
      </c>
      <c r="D56" s="484" t="s">
        <v>1661</v>
      </c>
      <c r="E56" s="484" t="s">
        <v>1551</v>
      </c>
      <c r="F56" s="484" t="s">
        <v>1628</v>
      </c>
      <c r="G56" s="441" t="s">
        <v>1552</v>
      </c>
      <c r="H56" s="442" t="s">
        <v>1598</v>
      </c>
      <c r="I56" s="481" t="s">
        <v>666</v>
      </c>
      <c r="J56" s="444">
        <v>0</v>
      </c>
      <c r="K56" s="444">
        <v>0</v>
      </c>
      <c r="L56" s="444">
        <v>4467521</v>
      </c>
      <c r="M56" s="483"/>
      <c r="N56" s="483"/>
      <c r="O56" s="483"/>
      <c r="P56" s="483"/>
      <c r="Q56" s="483" t="s">
        <v>1643</v>
      </c>
    </row>
    <row r="57" spans="2:19" ht="22.5" x14ac:dyDescent="0.2">
      <c r="B57" s="462" t="s">
        <v>1542</v>
      </c>
      <c r="C57" s="464" t="s">
        <v>1560</v>
      </c>
      <c r="D57" s="464" t="s">
        <v>940</v>
      </c>
      <c r="E57" s="466" t="s">
        <v>82</v>
      </c>
      <c r="F57" s="455" t="s">
        <v>1628</v>
      </c>
      <c r="G57" s="441" t="s">
        <v>1561</v>
      </c>
      <c r="H57" s="442" t="s">
        <v>1595</v>
      </c>
      <c r="I57" s="459" t="s">
        <v>666</v>
      </c>
      <c r="J57" s="442" t="s">
        <v>96</v>
      </c>
      <c r="K57" s="442" t="s">
        <v>96</v>
      </c>
      <c r="L57" s="457">
        <f>9966305/2</f>
        <v>4983152.5</v>
      </c>
      <c r="M57" s="461"/>
      <c r="N57" s="461"/>
      <c r="O57" s="461"/>
      <c r="P57" s="461"/>
      <c r="Q57" s="461" t="s">
        <v>1643</v>
      </c>
      <c r="S57" s="452"/>
    </row>
    <row r="58" spans="2:19" ht="33.75" x14ac:dyDescent="0.2">
      <c r="B58" s="470" t="s">
        <v>1543</v>
      </c>
      <c r="C58" s="468" t="s">
        <v>1568</v>
      </c>
      <c r="D58" s="468" t="s">
        <v>861</v>
      </c>
      <c r="E58" s="471" t="s">
        <v>1569</v>
      </c>
      <c r="F58" s="469" t="s">
        <v>1628</v>
      </c>
      <c r="G58" s="441" t="s">
        <v>1589</v>
      </c>
      <c r="H58" s="442" t="s">
        <v>1594</v>
      </c>
      <c r="I58" s="472" t="s">
        <v>666</v>
      </c>
      <c r="J58" s="442" t="s">
        <v>96</v>
      </c>
      <c r="K58" s="442" t="s">
        <v>96</v>
      </c>
      <c r="L58" s="473">
        <f>9948956/2</f>
        <v>4974478</v>
      </c>
      <c r="M58" s="473"/>
      <c r="N58" s="473"/>
      <c r="O58" s="473"/>
      <c r="P58" s="473"/>
      <c r="Q58" s="473" t="s">
        <v>1643</v>
      </c>
    </row>
    <row r="59" spans="2:19" ht="22.5" x14ac:dyDescent="0.2">
      <c r="B59" s="491" t="s">
        <v>1544</v>
      </c>
      <c r="C59" s="490" t="s">
        <v>1668</v>
      </c>
      <c r="D59" s="490" t="s">
        <v>940</v>
      </c>
      <c r="E59" s="495" t="s">
        <v>82</v>
      </c>
      <c r="F59" s="493" t="s">
        <v>1628</v>
      </c>
      <c r="G59" s="497" t="s">
        <v>1546</v>
      </c>
      <c r="H59" s="496" t="s">
        <v>1593</v>
      </c>
      <c r="I59" s="494" t="s">
        <v>666</v>
      </c>
      <c r="J59" s="494">
        <v>0</v>
      </c>
      <c r="K59" s="494">
        <v>0</v>
      </c>
      <c r="L59" s="494">
        <v>3431995</v>
      </c>
      <c r="M59" s="492"/>
      <c r="N59" s="492"/>
      <c r="O59" s="492"/>
      <c r="P59" s="492"/>
      <c r="Q59" s="492" t="s">
        <v>1641</v>
      </c>
    </row>
    <row r="60" spans="2:19" x14ac:dyDescent="0.2">
      <c r="H60" s="452"/>
      <c r="I60" s="452"/>
      <c r="J60" s="452"/>
      <c r="K60" s="452"/>
      <c r="L60" s="452"/>
    </row>
    <row r="61" spans="2:19" x14ac:dyDescent="0.2">
      <c r="H61" s="452"/>
      <c r="I61" s="452"/>
      <c r="J61" s="452"/>
      <c r="K61" s="452"/>
      <c r="L61" s="452"/>
    </row>
    <row r="62" spans="2:19" x14ac:dyDescent="0.2">
      <c r="H62" s="452"/>
      <c r="I62" s="452"/>
      <c r="J62" s="452"/>
      <c r="K62" s="452"/>
      <c r="L62" s="452"/>
    </row>
    <row r="63" spans="2:19" x14ac:dyDescent="0.2">
      <c r="H63" s="452"/>
      <c r="I63" s="452"/>
      <c r="J63" s="452"/>
      <c r="K63" s="452"/>
      <c r="L63" s="452"/>
    </row>
    <row r="64" spans="2:19" x14ac:dyDescent="0.2">
      <c r="H64" s="452"/>
      <c r="I64" s="452"/>
      <c r="J64" s="452"/>
      <c r="K64" s="452"/>
      <c r="L64" s="452"/>
    </row>
    <row r="65" spans="8:12" x14ac:dyDescent="0.2">
      <c r="H65" s="452"/>
      <c r="I65" s="452"/>
      <c r="J65" s="452"/>
      <c r="K65" s="452"/>
      <c r="L65" s="452"/>
    </row>
    <row r="66" spans="8:12" x14ac:dyDescent="0.2">
      <c r="H66" s="452"/>
      <c r="I66" s="452"/>
      <c r="J66" s="452"/>
      <c r="K66" s="452"/>
      <c r="L66" s="452"/>
    </row>
    <row r="67" spans="8:12" x14ac:dyDescent="0.2">
      <c r="H67" s="452"/>
      <c r="I67" s="452"/>
      <c r="J67" s="452"/>
      <c r="K67" s="452"/>
      <c r="L67" s="452"/>
    </row>
    <row r="68" spans="8:12" x14ac:dyDescent="0.2">
      <c r="H68" s="452"/>
      <c r="I68" s="452"/>
      <c r="J68" s="452"/>
      <c r="K68" s="452"/>
      <c r="L68" s="452"/>
    </row>
    <row r="69" spans="8:12" x14ac:dyDescent="0.2">
      <c r="H69" s="452"/>
      <c r="I69" s="452"/>
      <c r="J69" s="452"/>
      <c r="K69" s="452"/>
      <c r="L69" s="452"/>
    </row>
    <row r="70" spans="8:12" x14ac:dyDescent="0.2">
      <c r="H70" s="452"/>
      <c r="I70" s="452"/>
      <c r="J70" s="452"/>
      <c r="K70" s="452"/>
      <c r="L70" s="452"/>
    </row>
    <row r="71" spans="8:12" x14ac:dyDescent="0.2">
      <c r="H71" s="452"/>
      <c r="I71" s="452"/>
      <c r="J71" s="452"/>
      <c r="K71" s="452"/>
      <c r="L71" s="452"/>
    </row>
  </sheetData>
  <mergeCells count="74">
    <mergeCell ref="B10:B13"/>
    <mergeCell ref="D10:D13"/>
    <mergeCell ref="E10:E13"/>
    <mergeCell ref="I6:I9"/>
    <mergeCell ref="B34:B36"/>
    <mergeCell ref="D34:D36"/>
    <mergeCell ref="E34:E36"/>
    <mergeCell ref="B32:B33"/>
    <mergeCell ref="B22:B23"/>
    <mergeCell ref="C26:C27"/>
    <mergeCell ref="D26:D27"/>
    <mergeCell ref="E26:E27"/>
    <mergeCell ref="F26:F27"/>
    <mergeCell ref="F22:F23"/>
    <mergeCell ref="C22:C23"/>
    <mergeCell ref="D22:D23"/>
    <mergeCell ref="E22:E23"/>
    <mergeCell ref="Q53:Q55"/>
    <mergeCell ref="B53:B55"/>
    <mergeCell ref="C53:C55"/>
    <mergeCell ref="D53:D55"/>
    <mergeCell ref="E53:E55"/>
    <mergeCell ref="F53:F55"/>
    <mergeCell ref="B50:B51"/>
    <mergeCell ref="D50:D51"/>
    <mergeCell ref="E50:E51"/>
    <mergeCell ref="M22:M23"/>
    <mergeCell ref="Q34:Q36"/>
    <mergeCell ref="Q46:Q47"/>
    <mergeCell ref="F50:F51"/>
    <mergeCell ref="M34:M36"/>
    <mergeCell ref="B1:Q1"/>
    <mergeCell ref="Q2:Q3"/>
    <mergeCell ref="I2:I3"/>
    <mergeCell ref="F2:F3"/>
    <mergeCell ref="Q6:Q9"/>
    <mergeCell ref="B2:B3"/>
    <mergeCell ref="C2:C3"/>
    <mergeCell ref="J2:J3"/>
    <mergeCell ref="K2:K3"/>
    <mergeCell ref="B6:B9"/>
    <mergeCell ref="D6:D9"/>
    <mergeCell ref="E6:E9"/>
    <mergeCell ref="F6:F9"/>
    <mergeCell ref="Q4:Q5"/>
    <mergeCell ref="B4:B5"/>
    <mergeCell ref="C4:C5"/>
    <mergeCell ref="L2:L3"/>
    <mergeCell ref="J4:J5"/>
    <mergeCell ref="K4:K5"/>
    <mergeCell ref="L4:L5"/>
    <mergeCell ref="B46:B47"/>
    <mergeCell ref="C46:C47"/>
    <mergeCell ref="D46:D47"/>
    <mergeCell ref="E46:E47"/>
    <mergeCell ref="L34:L36"/>
    <mergeCell ref="F46:F47"/>
    <mergeCell ref="J46:J47"/>
    <mergeCell ref="K46:K47"/>
    <mergeCell ref="B26:B27"/>
    <mergeCell ref="D4:D5"/>
    <mergeCell ref="E4:E5"/>
    <mergeCell ref="F4:F5"/>
    <mergeCell ref="Q10:Q13"/>
    <mergeCell ref="Q22:Q23"/>
    <mergeCell ref="N22:N23"/>
    <mergeCell ref="O22:O23"/>
    <mergeCell ref="P22:P23"/>
    <mergeCell ref="I10:I13"/>
    <mergeCell ref="F10:F13"/>
    <mergeCell ref="P34:P36"/>
    <mergeCell ref="O34:O36"/>
    <mergeCell ref="N34:N36"/>
    <mergeCell ref="F34:F36"/>
  </mergeCells>
  <printOptions horizontalCentered="1"/>
  <pageMargins left="0.70866141732283472" right="0.70866141732283472" top="0.74803149606299213" bottom="0.74803149606299213" header="0.31496062992125984" footer="0.31496062992125984"/>
  <pageSetup scale="75" orientation="landscape"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Y254"/>
  <sheetViews>
    <sheetView zoomScale="60" zoomScaleNormal="60" workbookViewId="0">
      <pane xSplit="5" ySplit="8" topLeftCell="K132" activePane="bottomRight" state="frozen"/>
      <selection pane="topRight" activeCell="F1" sqref="F1"/>
      <selection pane="bottomLeft" activeCell="A9" sqref="A9"/>
      <selection pane="bottomRight" activeCell="I75" sqref="I75:I79"/>
    </sheetView>
  </sheetViews>
  <sheetFormatPr baseColWidth="10" defaultRowHeight="15" x14ac:dyDescent="0.25"/>
  <cols>
    <col min="1" max="1" width="9.28515625" style="2" customWidth="1"/>
    <col min="2" max="2" width="26.42578125" style="2" customWidth="1"/>
    <col min="3" max="3" width="5.85546875" style="2" customWidth="1"/>
    <col min="4" max="4" width="13.7109375" style="2" customWidth="1"/>
    <col min="5" max="5" width="12.28515625" style="2" customWidth="1"/>
    <col min="6" max="6" width="6.5703125" style="2" customWidth="1"/>
    <col min="7" max="7" width="13.28515625" style="2" customWidth="1"/>
    <col min="8" max="8" width="14.140625" style="2" customWidth="1"/>
    <col min="9" max="9" width="13.7109375" style="2" customWidth="1"/>
    <col min="10" max="10" width="6.85546875" style="2" customWidth="1"/>
    <col min="11" max="11" width="16.5703125" style="2" customWidth="1"/>
    <col min="12" max="12" width="16" style="2" customWidth="1"/>
    <col min="13" max="13" width="18.42578125" style="2" customWidth="1"/>
    <col min="14" max="14" width="17.5703125" style="2" customWidth="1"/>
    <col min="15" max="15" width="16" style="2" customWidth="1"/>
    <col min="16" max="16" width="16.85546875" style="72" customWidth="1"/>
    <col min="17" max="20" width="11.42578125" style="63" hidden="1" customWidth="1"/>
    <col min="21" max="21" width="16.7109375" style="2" customWidth="1"/>
    <col min="22" max="22" width="8.7109375" style="2" customWidth="1"/>
    <col min="23" max="23" width="10.7109375" style="2" customWidth="1"/>
    <col min="24" max="24" width="11.140625" style="2" customWidth="1"/>
    <col min="25" max="25" width="15.42578125" style="2" customWidth="1"/>
    <col min="26" max="26" width="12.28515625" style="2" hidden="1" customWidth="1"/>
    <col min="27" max="27" width="11.5703125" style="2" hidden="1" customWidth="1"/>
    <col min="28" max="28" width="15" style="2" hidden="1" customWidth="1"/>
    <col min="29" max="29" width="16.42578125" style="2" hidden="1" customWidth="1"/>
    <col min="30" max="30" width="15" style="548" customWidth="1"/>
    <col min="31" max="31" width="15" style="616" customWidth="1"/>
    <col min="32" max="32" width="16" style="2" hidden="1" customWidth="1"/>
    <col min="33" max="33" width="18.85546875" style="2" hidden="1" customWidth="1"/>
    <col min="34" max="34" width="11.42578125" style="2" hidden="1" customWidth="1"/>
    <col min="35" max="35" width="15.28515625" style="2" hidden="1" customWidth="1"/>
    <col min="36" max="36" width="14.7109375" style="2" hidden="1" customWidth="1"/>
    <col min="37" max="37" width="14.85546875" style="2" hidden="1" customWidth="1"/>
    <col min="38" max="38" width="0" style="2" hidden="1" customWidth="1"/>
    <col min="39" max="39" width="16" style="2" hidden="1" customWidth="1"/>
    <col min="40" max="40" width="15.42578125" style="2" hidden="1" customWidth="1"/>
    <col min="41" max="41" width="12" style="2" hidden="1" customWidth="1"/>
    <col min="42" max="42" width="15.42578125" style="2" hidden="1" customWidth="1"/>
    <col min="43" max="43" width="11.7109375" style="2" hidden="1" customWidth="1"/>
    <col min="44" max="44" width="0" style="275" hidden="1" customWidth="1"/>
    <col min="45" max="45" width="0" style="344" hidden="1" customWidth="1"/>
    <col min="46" max="46" width="0" style="275" hidden="1" customWidth="1"/>
    <col min="47" max="47" width="14.85546875" style="2" customWidth="1"/>
    <col min="48" max="49" width="14" style="2" bestFit="1" customWidth="1"/>
    <col min="50" max="50" width="12.7109375" style="2" bestFit="1" customWidth="1"/>
    <col min="51" max="51" width="11.5703125" style="2" bestFit="1" customWidth="1"/>
    <col min="52" max="16384" width="11.42578125" style="2"/>
  </cols>
  <sheetData>
    <row r="1" spans="1:46" x14ac:dyDescent="0.25">
      <c r="A1" s="2523" t="s">
        <v>0</v>
      </c>
      <c r="B1" s="2524"/>
      <c r="C1" s="2524"/>
      <c r="D1" s="2524"/>
      <c r="E1" s="2524"/>
      <c r="F1" s="2524"/>
      <c r="G1" s="2524"/>
      <c r="H1" s="2524"/>
      <c r="I1" s="2524"/>
      <c r="J1" s="2524"/>
      <c r="K1" s="2524"/>
      <c r="L1" s="2524"/>
      <c r="M1" s="2524"/>
      <c r="N1" s="2524"/>
      <c r="O1" s="2524"/>
      <c r="P1" s="2525"/>
      <c r="Q1" s="283"/>
      <c r="R1" s="283"/>
      <c r="S1" s="283"/>
      <c r="T1" s="283"/>
      <c r="U1" s="284"/>
      <c r="V1" s="284"/>
      <c r="W1" s="284"/>
      <c r="X1" s="284"/>
      <c r="Y1" s="284"/>
      <c r="Z1" s="284"/>
      <c r="AA1" s="285"/>
      <c r="AB1" s="42"/>
      <c r="AC1" s="42"/>
      <c r="AD1" s="543"/>
      <c r="AE1" s="594"/>
      <c r="AF1" s="42"/>
      <c r="AG1" s="42"/>
      <c r="AH1" s="42"/>
      <c r="AI1" s="42"/>
      <c r="AJ1" s="42"/>
      <c r="AK1" s="42"/>
      <c r="AL1" s="42"/>
      <c r="AM1" s="42"/>
      <c r="AN1" s="42"/>
      <c r="AO1" s="42"/>
      <c r="AP1" s="42"/>
      <c r="AQ1" s="42"/>
    </row>
    <row r="2" spans="1:46" x14ac:dyDescent="0.25">
      <c r="A2" s="2523" t="s">
        <v>43</v>
      </c>
      <c r="B2" s="2524"/>
      <c r="C2" s="2524"/>
      <c r="D2" s="2524"/>
      <c r="E2" s="2524"/>
      <c r="F2" s="2524"/>
      <c r="G2" s="2524"/>
      <c r="H2" s="2524"/>
      <c r="I2" s="2524"/>
      <c r="J2" s="2524"/>
      <c r="K2" s="2524"/>
      <c r="L2" s="2524"/>
      <c r="M2" s="2524"/>
      <c r="N2" s="2524"/>
      <c r="O2" s="2524"/>
      <c r="P2" s="2525"/>
      <c r="Q2" s="283"/>
      <c r="R2" s="283"/>
      <c r="S2" s="283"/>
      <c r="T2" s="283"/>
      <c r="U2" s="284"/>
      <c r="V2" s="284"/>
      <c r="W2" s="284"/>
      <c r="X2" s="284"/>
      <c r="Y2" s="284"/>
      <c r="Z2" s="284"/>
      <c r="AA2" s="285"/>
      <c r="AB2" s="42"/>
      <c r="AC2" s="42"/>
      <c r="AD2" s="543"/>
      <c r="AE2" s="594"/>
      <c r="AF2" s="42"/>
      <c r="AG2" s="42"/>
      <c r="AH2" s="42"/>
      <c r="AI2" s="42"/>
      <c r="AJ2" s="42"/>
      <c r="AK2" s="42"/>
      <c r="AL2" s="42"/>
      <c r="AM2" s="42"/>
      <c r="AN2" s="42"/>
      <c r="AO2" s="42"/>
      <c r="AP2" s="42"/>
      <c r="AQ2" s="42"/>
    </row>
    <row r="3" spans="1:46" x14ac:dyDescent="0.25">
      <c r="A3" s="284"/>
      <c r="B3" s="284">
        <f>12498955*50%</f>
        <v>6249477.5</v>
      </c>
      <c r="C3" s="284"/>
      <c r="D3" s="284"/>
      <c r="E3" s="286" t="s">
        <v>44</v>
      </c>
      <c r="F3" s="286"/>
      <c r="G3" s="286"/>
      <c r="H3" s="286"/>
      <c r="I3" s="286"/>
      <c r="J3" s="286"/>
      <c r="K3" s="286"/>
      <c r="L3" s="286"/>
      <c r="M3" s="285"/>
      <c r="N3" s="284"/>
      <c r="O3" s="284"/>
      <c r="P3" s="287"/>
      <c r="Q3" s="288"/>
      <c r="R3" s="288"/>
      <c r="S3" s="288"/>
      <c r="T3" s="288"/>
      <c r="U3" s="289" t="s">
        <v>1</v>
      </c>
      <c r="V3" s="284"/>
      <c r="W3" s="284"/>
      <c r="X3" s="284"/>
      <c r="Y3" s="284"/>
      <c r="Z3" s="290">
        <f>P33/1000</f>
        <v>121774.40700000001</v>
      </c>
      <c r="AA3" s="285"/>
      <c r="AB3" s="42"/>
      <c r="AC3" s="42"/>
      <c r="AD3" s="543"/>
      <c r="AE3" s="594"/>
      <c r="AF3" s="42"/>
      <c r="AG3" s="42"/>
      <c r="AH3" s="42"/>
      <c r="AI3" s="42"/>
      <c r="AJ3" s="42"/>
      <c r="AK3" s="42"/>
      <c r="AL3" s="42"/>
      <c r="AM3" s="42"/>
      <c r="AN3" s="42"/>
      <c r="AO3" s="42"/>
      <c r="AP3" s="42"/>
      <c r="AQ3" s="42"/>
    </row>
    <row r="4" spans="1:46" x14ac:dyDescent="0.25">
      <c r="A4" s="284"/>
      <c r="B4" s="284"/>
      <c r="C4" s="284"/>
      <c r="D4" s="284"/>
      <c r="E4" s="286"/>
      <c r="F4" s="286"/>
      <c r="G4" s="286"/>
      <c r="H4" s="286"/>
      <c r="I4" s="286"/>
      <c r="J4" s="286"/>
      <c r="K4" s="286"/>
      <c r="L4" s="286"/>
      <c r="M4" s="285"/>
      <c r="N4" s="284"/>
      <c r="O4" s="284"/>
      <c r="P4" s="287"/>
      <c r="Q4" s="288"/>
      <c r="R4" s="288"/>
      <c r="S4" s="288"/>
      <c r="T4" s="288"/>
      <c r="U4" s="289"/>
      <c r="V4" s="284"/>
      <c r="W4" s="284"/>
      <c r="X4" s="284"/>
      <c r="Y4" s="284"/>
      <c r="Z4" s="284"/>
      <c r="AA4" s="285"/>
      <c r="AB4" s="42"/>
      <c r="AC4" s="42"/>
      <c r="AD4" s="543"/>
      <c r="AE4" s="594"/>
      <c r="AF4" s="42"/>
      <c r="AG4" s="42"/>
      <c r="AH4" s="42"/>
      <c r="AI4" s="42"/>
      <c r="AJ4" s="42"/>
      <c r="AK4" s="42"/>
      <c r="AL4" s="42"/>
      <c r="AM4" s="42"/>
      <c r="AN4" s="42"/>
      <c r="AO4" s="42"/>
      <c r="AP4" s="42"/>
      <c r="AQ4" s="42"/>
    </row>
    <row r="5" spans="1:46" x14ac:dyDescent="0.25">
      <c r="A5" s="284"/>
      <c r="B5" s="284"/>
      <c r="C5" s="284"/>
      <c r="D5" s="284"/>
      <c r="E5" s="286"/>
      <c r="F5" s="286"/>
      <c r="G5" s="286"/>
      <c r="H5" s="286"/>
      <c r="I5" s="286"/>
      <c r="J5" s="286"/>
      <c r="K5" s="286"/>
      <c r="L5" s="286"/>
      <c r="M5" s="285"/>
      <c r="N5" s="284"/>
      <c r="O5" s="284"/>
      <c r="P5" s="287"/>
      <c r="Q5" s="288"/>
      <c r="R5" s="288"/>
      <c r="S5" s="288"/>
      <c r="T5" s="288"/>
      <c r="U5" s="289"/>
      <c r="V5" s="284"/>
      <c r="W5" s="284"/>
      <c r="X5" s="284"/>
      <c r="Y5" s="284"/>
      <c r="Z5" s="284"/>
      <c r="AA5" s="285"/>
      <c r="AB5" s="42"/>
      <c r="AC5" s="42"/>
      <c r="AD5" s="543"/>
      <c r="AE5" s="594"/>
      <c r="AF5" s="42"/>
      <c r="AG5" s="42"/>
      <c r="AH5" s="42"/>
      <c r="AI5" s="42"/>
      <c r="AJ5" s="42"/>
      <c r="AK5" s="42"/>
      <c r="AL5" s="42"/>
      <c r="AM5" s="42"/>
      <c r="AN5" s="42"/>
      <c r="AO5" s="42"/>
      <c r="AP5" s="42"/>
      <c r="AQ5" s="42"/>
    </row>
    <row r="6" spans="1:46" x14ac:dyDescent="0.25">
      <c r="A6" s="23"/>
      <c r="B6" s="284"/>
      <c r="C6" s="291"/>
      <c r="D6" s="284"/>
      <c r="E6" s="284"/>
      <c r="F6" s="284"/>
      <c r="G6" s="284"/>
      <c r="H6" s="284"/>
      <c r="I6" s="284"/>
      <c r="J6" s="284"/>
      <c r="K6" s="42"/>
      <c r="L6" s="284"/>
      <c r="M6" s="285"/>
      <c r="N6" s="284"/>
      <c r="O6" s="284"/>
      <c r="P6" s="287"/>
      <c r="Q6" s="288"/>
      <c r="R6" s="288"/>
      <c r="S6" s="288"/>
      <c r="T6" s="288"/>
      <c r="U6" s="289" t="s">
        <v>2</v>
      </c>
      <c r="V6" s="284"/>
      <c r="W6" s="284"/>
      <c r="X6" s="284"/>
      <c r="Y6" s="284"/>
      <c r="Z6" s="42"/>
      <c r="AA6" s="23"/>
      <c r="AB6" s="42"/>
      <c r="AC6" s="42"/>
      <c r="AD6" s="543"/>
      <c r="AE6" s="594"/>
      <c r="AF6" s="42"/>
      <c r="AG6" s="42"/>
      <c r="AH6" s="42"/>
      <c r="AI6" s="42"/>
      <c r="AJ6" s="42"/>
      <c r="AK6" s="42"/>
      <c r="AL6" s="42"/>
      <c r="AM6" s="42"/>
      <c r="AN6" s="42"/>
      <c r="AO6" s="42"/>
      <c r="AP6" s="42"/>
      <c r="AQ6" s="42"/>
    </row>
    <row r="7" spans="1:46" ht="51" x14ac:dyDescent="0.2">
      <c r="A7" s="2398" t="s">
        <v>3</v>
      </c>
      <c r="B7" s="2398" t="s">
        <v>4</v>
      </c>
      <c r="C7" s="2398" t="s">
        <v>5</v>
      </c>
      <c r="D7" s="9" t="s">
        <v>6</v>
      </c>
      <c r="E7" s="9"/>
      <c r="F7" s="9" t="s">
        <v>7</v>
      </c>
      <c r="G7" s="9"/>
      <c r="H7" s="9"/>
      <c r="I7" s="2398" t="s">
        <v>8</v>
      </c>
      <c r="J7" s="2526" t="s">
        <v>9</v>
      </c>
      <c r="K7" s="2527"/>
      <c r="L7" s="2528"/>
      <c r="M7" s="1742" t="s">
        <v>10</v>
      </c>
      <c r="N7" s="2398" t="s">
        <v>11</v>
      </c>
      <c r="O7" s="2398" t="s">
        <v>12</v>
      </c>
      <c r="P7" s="2393" t="s">
        <v>13</v>
      </c>
      <c r="Q7" s="293" t="s">
        <v>62</v>
      </c>
      <c r="R7" s="293" t="s">
        <v>59</v>
      </c>
      <c r="S7" s="293" t="s">
        <v>60</v>
      </c>
      <c r="T7" s="293" t="s">
        <v>61</v>
      </c>
      <c r="U7" s="2537" t="s">
        <v>14</v>
      </c>
      <c r="V7" s="2538"/>
      <c r="W7" s="2538"/>
      <c r="X7" s="2538"/>
      <c r="Y7" s="2539"/>
      <c r="Z7" s="535" t="s">
        <v>15</v>
      </c>
      <c r="AA7" s="503" t="s">
        <v>16</v>
      </c>
      <c r="AB7" s="2523" t="s">
        <v>17</v>
      </c>
      <c r="AC7" s="2524"/>
      <c r="AD7" s="2524"/>
      <c r="AE7" s="2524"/>
      <c r="AF7" s="2524"/>
      <c r="AG7" s="2524"/>
      <c r="AH7" s="2524"/>
      <c r="AI7" s="2524"/>
      <c r="AJ7" s="2524"/>
      <c r="AK7" s="2525"/>
      <c r="AL7" s="2533" t="s">
        <v>18</v>
      </c>
      <c r="AM7" s="2533" t="s">
        <v>19</v>
      </c>
      <c r="AN7" s="2533" t="s">
        <v>48</v>
      </c>
      <c r="AO7" s="2533" t="s">
        <v>50</v>
      </c>
      <c r="AP7" s="2533" t="s">
        <v>51</v>
      </c>
      <c r="AQ7" s="2535" t="s">
        <v>52</v>
      </c>
      <c r="AR7" s="2531" t="s">
        <v>1226</v>
      </c>
      <c r="AS7" s="2529" t="s">
        <v>1227</v>
      </c>
      <c r="AT7" s="2531" t="s">
        <v>1228</v>
      </c>
    </row>
    <row r="8" spans="1:46" ht="12.75" customHeight="1" x14ac:dyDescent="0.2">
      <c r="A8" s="2399"/>
      <c r="B8" s="2399"/>
      <c r="C8" s="2399"/>
      <c r="D8" s="534" t="s">
        <v>20</v>
      </c>
      <c r="E8" s="534" t="s">
        <v>21</v>
      </c>
      <c r="F8" s="534" t="s">
        <v>22</v>
      </c>
      <c r="G8" s="534" t="s">
        <v>23</v>
      </c>
      <c r="H8" s="534" t="s">
        <v>24</v>
      </c>
      <c r="I8" s="2399"/>
      <c r="J8" s="535" t="s">
        <v>25</v>
      </c>
      <c r="K8" s="534" t="s">
        <v>23</v>
      </c>
      <c r="L8" s="534" t="s">
        <v>26</v>
      </c>
      <c r="M8" s="1743"/>
      <c r="N8" s="2399"/>
      <c r="O8" s="2399"/>
      <c r="P8" s="2394"/>
      <c r="Q8" s="293"/>
      <c r="R8" s="293"/>
      <c r="S8" s="293"/>
      <c r="T8" s="293"/>
      <c r="U8" s="534" t="s">
        <v>28</v>
      </c>
      <c r="V8" s="534" t="s">
        <v>29</v>
      </c>
      <c r="W8" s="534" t="s">
        <v>1610</v>
      </c>
      <c r="X8" s="291" t="s">
        <v>1682</v>
      </c>
      <c r="Y8" s="534" t="s">
        <v>30</v>
      </c>
      <c r="Z8" s="535" t="s">
        <v>31</v>
      </c>
      <c r="AA8" s="503" t="s">
        <v>32</v>
      </c>
      <c r="AB8" s="10" t="s">
        <v>33</v>
      </c>
      <c r="AC8" s="11" t="s">
        <v>34</v>
      </c>
      <c r="AD8" s="549" t="s">
        <v>1670</v>
      </c>
      <c r="AE8" s="595" t="s">
        <v>1681</v>
      </c>
      <c r="AF8" s="13" t="s">
        <v>1703</v>
      </c>
      <c r="AG8" s="14" t="s">
        <v>37</v>
      </c>
      <c r="AH8" s="14" t="s">
        <v>1374</v>
      </c>
      <c r="AI8" s="15" t="s">
        <v>38</v>
      </c>
      <c r="AJ8" s="15" t="s">
        <v>855</v>
      </c>
      <c r="AK8" s="16" t="s">
        <v>39</v>
      </c>
      <c r="AL8" s="2534"/>
      <c r="AM8" s="2534"/>
      <c r="AN8" s="2534"/>
      <c r="AO8" s="2534"/>
      <c r="AP8" s="2534"/>
      <c r="AQ8" s="2536"/>
      <c r="AR8" s="2532"/>
      <c r="AS8" s="2530"/>
      <c r="AT8" s="2532"/>
    </row>
    <row r="9" spans="1:46" s="567" customFormat="1" ht="38.25" x14ac:dyDescent="0.25">
      <c r="A9" s="550" t="s">
        <v>264</v>
      </c>
      <c r="B9" s="551" t="s">
        <v>265</v>
      </c>
      <c r="C9" s="550" t="s">
        <v>42</v>
      </c>
      <c r="D9" s="551" t="s">
        <v>266</v>
      </c>
      <c r="E9" s="552" t="s">
        <v>267</v>
      </c>
      <c r="F9" s="553" t="s">
        <v>268</v>
      </c>
      <c r="G9" s="554">
        <v>39944</v>
      </c>
      <c r="H9" s="555">
        <v>11000000</v>
      </c>
      <c r="I9" s="556">
        <v>39988</v>
      </c>
      <c r="J9" s="557" t="s">
        <v>282</v>
      </c>
      <c r="K9" s="554">
        <v>39988</v>
      </c>
      <c r="L9" s="555">
        <v>10982285</v>
      </c>
      <c r="M9" s="556">
        <v>39989</v>
      </c>
      <c r="N9" s="556">
        <v>40008</v>
      </c>
      <c r="O9" s="550">
        <v>1</v>
      </c>
      <c r="P9" s="558">
        <v>10982285</v>
      </c>
      <c r="Q9" s="558"/>
      <c r="R9" s="558"/>
      <c r="S9" s="558"/>
      <c r="T9" s="558"/>
      <c r="U9" s="559" t="s">
        <v>96</v>
      </c>
      <c r="V9" s="552">
        <v>0</v>
      </c>
      <c r="W9" s="552"/>
      <c r="X9" s="552"/>
      <c r="Y9" s="555">
        <v>0</v>
      </c>
      <c r="Z9" s="556">
        <v>40035</v>
      </c>
      <c r="AA9" s="556">
        <v>40136</v>
      </c>
      <c r="AB9" s="560"/>
      <c r="AC9" s="560">
        <v>10977536</v>
      </c>
      <c r="AD9" s="568">
        <f>P9-AC9</f>
        <v>4749</v>
      </c>
      <c r="AE9" s="596"/>
      <c r="AF9" s="560"/>
      <c r="AG9" s="560"/>
      <c r="AH9" s="560"/>
      <c r="AI9" s="560"/>
      <c r="AJ9" s="560"/>
      <c r="AK9" s="560"/>
      <c r="AL9" s="561" t="s">
        <v>125</v>
      </c>
      <c r="AM9" s="562">
        <f t="shared" ref="AM9" si="0">AK9+AI9+AG9+AF9+AD9+AC9+AB9</f>
        <v>10982285</v>
      </c>
      <c r="AN9" s="563" t="s">
        <v>335</v>
      </c>
      <c r="AO9" s="564" t="s">
        <v>113</v>
      </c>
      <c r="AP9" s="561">
        <v>3115499271</v>
      </c>
      <c r="AQ9" s="561"/>
      <c r="AR9" s="565"/>
      <c r="AS9" s="566" t="s">
        <v>1229</v>
      </c>
      <c r="AT9" s="565" t="s">
        <v>1229</v>
      </c>
    </row>
    <row r="10" spans="1:46" s="27" customFormat="1" ht="72" customHeight="1" x14ac:dyDescent="0.2">
      <c r="A10" s="2543" t="s">
        <v>294</v>
      </c>
      <c r="B10" s="569" t="s">
        <v>1672</v>
      </c>
      <c r="C10" s="2543" t="s">
        <v>42</v>
      </c>
      <c r="D10" s="2543" t="s">
        <v>302</v>
      </c>
      <c r="E10" s="2540" t="s">
        <v>307</v>
      </c>
      <c r="F10" s="553" t="s">
        <v>320</v>
      </c>
      <c r="G10" s="554">
        <v>39944</v>
      </c>
      <c r="H10" s="555">
        <v>20000000</v>
      </c>
      <c r="I10" s="2546">
        <v>39997</v>
      </c>
      <c r="J10" s="557" t="s">
        <v>498</v>
      </c>
      <c r="K10" s="2546">
        <v>39997</v>
      </c>
      <c r="L10" s="555">
        <v>19956218</v>
      </c>
      <c r="M10" s="2546">
        <v>40007</v>
      </c>
      <c r="N10" s="2546">
        <v>40028</v>
      </c>
      <c r="O10" s="2543">
        <v>2</v>
      </c>
      <c r="P10" s="2549">
        <v>115597528</v>
      </c>
      <c r="Q10" s="558"/>
      <c r="R10" s="558"/>
      <c r="S10" s="558"/>
      <c r="T10" s="558"/>
      <c r="U10" s="2540">
        <v>0</v>
      </c>
      <c r="V10" s="2540">
        <v>0</v>
      </c>
      <c r="W10" s="617"/>
      <c r="X10" s="617"/>
      <c r="Y10" s="2540">
        <v>0</v>
      </c>
      <c r="Z10" s="2546">
        <v>40084</v>
      </c>
      <c r="AA10" s="2546">
        <v>40088</v>
      </c>
      <c r="AB10" s="2549"/>
      <c r="AC10" s="555">
        <v>19687499</v>
      </c>
      <c r="AD10" s="568">
        <f>L10-AC10</f>
        <v>268719</v>
      </c>
      <c r="AE10" s="597"/>
      <c r="AF10" s="2197"/>
      <c r="AG10" s="2197"/>
      <c r="AH10" s="529"/>
      <c r="AI10" s="2197"/>
      <c r="AJ10" s="529"/>
      <c r="AK10" s="2197"/>
      <c r="AL10" s="2197" t="s">
        <v>619</v>
      </c>
      <c r="AM10" s="2197">
        <f>AB10+AC10+AD10+AF10+AG10+AI10+AK10</f>
        <v>19956218</v>
      </c>
      <c r="AN10" s="78" t="s">
        <v>393</v>
      </c>
      <c r="AO10" s="2121" t="s">
        <v>502</v>
      </c>
      <c r="AP10" s="2121">
        <v>3202723305</v>
      </c>
      <c r="AQ10" s="2552"/>
      <c r="AR10" s="2555"/>
      <c r="AS10" s="2558" t="s">
        <v>1229</v>
      </c>
      <c r="AT10" s="2555"/>
    </row>
    <row r="11" spans="1:46" s="27" customFormat="1" ht="81.75" customHeight="1" x14ac:dyDescent="0.2">
      <c r="A11" s="2544"/>
      <c r="B11" s="569" t="s">
        <v>1673</v>
      </c>
      <c r="C11" s="2544"/>
      <c r="D11" s="2544"/>
      <c r="E11" s="2541"/>
      <c r="F11" s="553" t="s">
        <v>321</v>
      </c>
      <c r="G11" s="554">
        <v>39944</v>
      </c>
      <c r="H11" s="555">
        <v>34495368</v>
      </c>
      <c r="I11" s="2547"/>
      <c r="J11" s="557" t="s">
        <v>499</v>
      </c>
      <c r="K11" s="2547"/>
      <c r="L11" s="555">
        <v>34307910</v>
      </c>
      <c r="M11" s="2547"/>
      <c r="N11" s="2547"/>
      <c r="O11" s="2544"/>
      <c r="P11" s="2550"/>
      <c r="Q11" s="558"/>
      <c r="R11" s="558"/>
      <c r="S11" s="558"/>
      <c r="T11" s="558"/>
      <c r="U11" s="2541"/>
      <c r="V11" s="2541"/>
      <c r="W11" s="618"/>
      <c r="X11" s="618"/>
      <c r="Y11" s="2541"/>
      <c r="Z11" s="2547"/>
      <c r="AA11" s="2547"/>
      <c r="AB11" s="2550"/>
      <c r="AC11" s="555">
        <v>34141662</v>
      </c>
      <c r="AD11" s="568">
        <f t="shared" ref="AD11:AD13" si="1">L11-AC11</f>
        <v>166248</v>
      </c>
      <c r="AE11" s="598"/>
      <c r="AF11" s="2198"/>
      <c r="AG11" s="2198"/>
      <c r="AH11" s="529"/>
      <c r="AI11" s="2198"/>
      <c r="AJ11" s="529"/>
      <c r="AK11" s="2198"/>
      <c r="AL11" s="2198"/>
      <c r="AM11" s="2198"/>
      <c r="AN11" s="78" t="s">
        <v>393</v>
      </c>
      <c r="AO11" s="2162"/>
      <c r="AP11" s="2162"/>
      <c r="AQ11" s="2553"/>
      <c r="AR11" s="2556"/>
      <c r="AS11" s="2559"/>
      <c r="AT11" s="2556"/>
    </row>
    <row r="12" spans="1:46" s="27" customFormat="1" ht="67.5" customHeight="1" x14ac:dyDescent="0.2">
      <c r="A12" s="2544"/>
      <c r="B12" s="569" t="s">
        <v>1674</v>
      </c>
      <c r="C12" s="2544"/>
      <c r="D12" s="2544"/>
      <c r="E12" s="2541"/>
      <c r="F12" s="553" t="s">
        <v>322</v>
      </c>
      <c r="G12" s="554">
        <v>39944</v>
      </c>
      <c r="H12" s="555">
        <v>31417024</v>
      </c>
      <c r="I12" s="2547"/>
      <c r="J12" s="557" t="s">
        <v>500</v>
      </c>
      <c r="K12" s="2547"/>
      <c r="L12" s="555">
        <v>31335833</v>
      </c>
      <c r="M12" s="2547"/>
      <c r="N12" s="2547"/>
      <c r="O12" s="2544"/>
      <c r="P12" s="2550"/>
      <c r="Q12" s="558"/>
      <c r="R12" s="558"/>
      <c r="S12" s="558"/>
      <c r="T12" s="558"/>
      <c r="U12" s="2541"/>
      <c r="V12" s="2541"/>
      <c r="W12" s="618"/>
      <c r="X12" s="618"/>
      <c r="Y12" s="2541"/>
      <c r="Z12" s="2547"/>
      <c r="AA12" s="2547"/>
      <c r="AB12" s="2550"/>
      <c r="AC12" s="555">
        <v>30167942</v>
      </c>
      <c r="AD12" s="568">
        <f t="shared" si="1"/>
        <v>1167891</v>
      </c>
      <c r="AE12" s="598"/>
      <c r="AF12" s="2198"/>
      <c r="AG12" s="2198"/>
      <c r="AH12" s="529"/>
      <c r="AI12" s="2198"/>
      <c r="AJ12" s="529"/>
      <c r="AK12" s="2198"/>
      <c r="AL12" s="2198"/>
      <c r="AM12" s="2198"/>
      <c r="AN12" s="78" t="s">
        <v>393</v>
      </c>
      <c r="AO12" s="2162"/>
      <c r="AP12" s="2162"/>
      <c r="AQ12" s="2553"/>
      <c r="AR12" s="2556"/>
      <c r="AS12" s="2559"/>
      <c r="AT12" s="2556"/>
    </row>
    <row r="13" spans="1:46" s="27" customFormat="1" ht="78" customHeight="1" x14ac:dyDescent="0.2">
      <c r="A13" s="2545"/>
      <c r="B13" s="569" t="s">
        <v>1675</v>
      </c>
      <c r="C13" s="2545"/>
      <c r="D13" s="2545"/>
      <c r="E13" s="2542"/>
      <c r="F13" s="553" t="s">
        <v>189</v>
      </c>
      <c r="G13" s="554">
        <v>39944</v>
      </c>
      <c r="H13" s="555">
        <v>30026454</v>
      </c>
      <c r="I13" s="2548"/>
      <c r="J13" s="557" t="s">
        <v>501</v>
      </c>
      <c r="K13" s="2548"/>
      <c r="L13" s="555">
        <v>29997567</v>
      </c>
      <c r="M13" s="2548"/>
      <c r="N13" s="2548"/>
      <c r="O13" s="2545"/>
      <c r="P13" s="2551"/>
      <c r="Q13" s="558"/>
      <c r="R13" s="558"/>
      <c r="S13" s="558"/>
      <c r="T13" s="558"/>
      <c r="U13" s="2542"/>
      <c r="V13" s="2542"/>
      <c r="W13" s="619"/>
      <c r="X13" s="619"/>
      <c r="Y13" s="2542"/>
      <c r="Z13" s="2548"/>
      <c r="AA13" s="2548"/>
      <c r="AB13" s="2551"/>
      <c r="AC13" s="555">
        <v>29306110</v>
      </c>
      <c r="AD13" s="568">
        <f t="shared" si="1"/>
        <v>691457</v>
      </c>
      <c r="AE13" s="599"/>
      <c r="AF13" s="2199"/>
      <c r="AG13" s="2199"/>
      <c r="AH13" s="529"/>
      <c r="AI13" s="2199"/>
      <c r="AJ13" s="529"/>
      <c r="AK13" s="2199"/>
      <c r="AL13" s="2199"/>
      <c r="AM13" s="2199"/>
      <c r="AN13" s="78" t="s">
        <v>407</v>
      </c>
      <c r="AO13" s="2163"/>
      <c r="AP13" s="2163"/>
      <c r="AQ13" s="2554"/>
      <c r="AR13" s="2557"/>
      <c r="AS13" s="2560"/>
      <c r="AT13" s="2557"/>
    </row>
    <row r="14" spans="1:46" s="27" customFormat="1" ht="36" customHeight="1" x14ac:dyDescent="0.2">
      <c r="A14" s="2543" t="s">
        <v>295</v>
      </c>
      <c r="B14" s="2561" t="s">
        <v>301</v>
      </c>
      <c r="C14" s="2561" t="s">
        <v>42</v>
      </c>
      <c r="D14" s="2561" t="s">
        <v>302</v>
      </c>
      <c r="E14" s="2561" t="s">
        <v>307</v>
      </c>
      <c r="F14" s="553" t="s">
        <v>190</v>
      </c>
      <c r="G14" s="554">
        <v>39944</v>
      </c>
      <c r="H14" s="555">
        <v>20000000</v>
      </c>
      <c r="I14" s="2573">
        <v>39997</v>
      </c>
      <c r="J14" s="557" t="s">
        <v>503</v>
      </c>
      <c r="K14" s="2573">
        <v>39997</v>
      </c>
      <c r="L14" s="555">
        <v>19991346</v>
      </c>
      <c r="M14" s="2573">
        <v>40003</v>
      </c>
      <c r="N14" s="2573">
        <v>40028</v>
      </c>
      <c r="O14" s="2576" t="s">
        <v>318</v>
      </c>
      <c r="P14" s="2549">
        <v>126667800</v>
      </c>
      <c r="Q14" s="558"/>
      <c r="R14" s="558"/>
      <c r="S14" s="558"/>
      <c r="T14" s="558"/>
      <c r="U14" s="573">
        <v>40091</v>
      </c>
      <c r="V14" s="573" t="s">
        <v>1241</v>
      </c>
      <c r="W14" s="573"/>
      <c r="X14" s="573"/>
      <c r="Y14" s="574">
        <v>5999937</v>
      </c>
      <c r="Z14" s="2573">
        <v>40166</v>
      </c>
      <c r="AA14" s="2573">
        <v>40167</v>
      </c>
      <c r="AB14" s="575">
        <v>5999937</v>
      </c>
      <c r="AC14" s="2549">
        <v>156662617</v>
      </c>
      <c r="AD14" s="730"/>
      <c r="AE14" s="600"/>
      <c r="AF14" s="2197"/>
      <c r="AG14" s="2197"/>
      <c r="AH14" s="529"/>
      <c r="AI14" s="2197"/>
      <c r="AJ14" s="529"/>
      <c r="AK14" s="2197"/>
      <c r="AL14" s="2197" t="s">
        <v>621</v>
      </c>
      <c r="AM14" s="2197">
        <f>AB14+AB17+AC14+AD14+AF14+AG14+AI14+AK14</f>
        <v>174662554</v>
      </c>
      <c r="AN14" s="78" t="s">
        <v>422</v>
      </c>
      <c r="AO14" s="2197" t="s">
        <v>502</v>
      </c>
      <c r="AP14" s="2197">
        <v>3202723305</v>
      </c>
      <c r="AQ14" s="2108"/>
      <c r="AR14" s="2567" t="s">
        <v>1229</v>
      </c>
      <c r="AS14" s="2570" t="s">
        <v>1229</v>
      </c>
      <c r="AT14" s="2567"/>
    </row>
    <row r="15" spans="1:46" s="27" customFormat="1" ht="33" customHeight="1" x14ac:dyDescent="0.2">
      <c r="A15" s="2544"/>
      <c r="B15" s="2562"/>
      <c r="C15" s="2562"/>
      <c r="D15" s="2562"/>
      <c r="E15" s="2562"/>
      <c r="F15" s="553" t="s">
        <v>191</v>
      </c>
      <c r="G15" s="554">
        <v>39944</v>
      </c>
      <c r="H15" s="555">
        <v>21000000</v>
      </c>
      <c r="I15" s="2574"/>
      <c r="J15" s="557" t="s">
        <v>504</v>
      </c>
      <c r="K15" s="2574"/>
      <c r="L15" s="555">
        <v>20985664</v>
      </c>
      <c r="M15" s="2574"/>
      <c r="N15" s="2574"/>
      <c r="O15" s="2577"/>
      <c r="P15" s="2550"/>
      <c r="Q15" s="558"/>
      <c r="R15" s="558"/>
      <c r="S15" s="558"/>
      <c r="T15" s="558"/>
      <c r="U15" s="576"/>
      <c r="V15" s="576"/>
      <c r="W15" s="576"/>
      <c r="X15" s="576"/>
      <c r="Y15" s="576"/>
      <c r="Z15" s="2574"/>
      <c r="AA15" s="2574"/>
      <c r="AB15" s="575"/>
      <c r="AC15" s="2550"/>
      <c r="AD15" s="731"/>
      <c r="AE15" s="601"/>
      <c r="AF15" s="2198"/>
      <c r="AG15" s="2198"/>
      <c r="AH15" s="525"/>
      <c r="AI15" s="2198"/>
      <c r="AJ15" s="525"/>
      <c r="AK15" s="2198"/>
      <c r="AL15" s="2198"/>
      <c r="AM15" s="2198"/>
      <c r="AN15" s="78" t="s">
        <v>422</v>
      </c>
      <c r="AO15" s="2198"/>
      <c r="AP15" s="2198"/>
      <c r="AQ15" s="2369"/>
      <c r="AR15" s="2568"/>
      <c r="AS15" s="2571"/>
      <c r="AT15" s="2568"/>
    </row>
    <row r="16" spans="1:46" s="27" customFormat="1" ht="27.75" customHeight="1" x14ac:dyDescent="0.2">
      <c r="A16" s="2544"/>
      <c r="B16" s="2562"/>
      <c r="C16" s="2562"/>
      <c r="D16" s="2562"/>
      <c r="E16" s="2562"/>
      <c r="F16" s="553" t="s">
        <v>323</v>
      </c>
      <c r="G16" s="554">
        <v>39944</v>
      </c>
      <c r="H16" s="555">
        <v>20532343</v>
      </c>
      <c r="I16" s="2574"/>
      <c r="J16" s="557" t="s">
        <v>505</v>
      </c>
      <c r="K16" s="2574"/>
      <c r="L16" s="555">
        <v>20410044</v>
      </c>
      <c r="M16" s="2574"/>
      <c r="N16" s="2574"/>
      <c r="O16" s="2577"/>
      <c r="P16" s="2550"/>
      <c r="Q16" s="558"/>
      <c r="R16" s="558"/>
      <c r="S16" s="558"/>
      <c r="T16" s="558"/>
      <c r="U16" s="576">
        <v>40091</v>
      </c>
      <c r="V16" s="573" t="s">
        <v>1241</v>
      </c>
      <c r="W16" s="573"/>
      <c r="X16" s="573"/>
      <c r="Y16" s="575">
        <v>9994865</v>
      </c>
      <c r="Z16" s="2574"/>
      <c r="AA16" s="2574"/>
      <c r="AB16" s="575"/>
      <c r="AC16" s="2550"/>
      <c r="AD16" s="702"/>
      <c r="AE16" s="602"/>
      <c r="AF16" s="2198"/>
      <c r="AG16" s="2198"/>
      <c r="AH16" s="525"/>
      <c r="AI16" s="2198"/>
      <c r="AJ16" s="525"/>
      <c r="AK16" s="2198"/>
      <c r="AL16" s="2198"/>
      <c r="AM16" s="2198"/>
      <c r="AN16" s="78" t="s">
        <v>422</v>
      </c>
      <c r="AO16" s="2198"/>
      <c r="AP16" s="2198"/>
      <c r="AQ16" s="2369"/>
      <c r="AR16" s="2568"/>
      <c r="AS16" s="2571"/>
      <c r="AT16" s="2568"/>
    </row>
    <row r="17" spans="1:49" s="27" customFormat="1" ht="33" customHeight="1" x14ac:dyDescent="0.2">
      <c r="A17" s="2544"/>
      <c r="B17" s="2562"/>
      <c r="C17" s="2562"/>
      <c r="D17" s="2562"/>
      <c r="E17" s="2562"/>
      <c r="F17" s="553" t="s">
        <v>324</v>
      </c>
      <c r="G17" s="554">
        <v>39944</v>
      </c>
      <c r="H17" s="555">
        <v>25000000</v>
      </c>
      <c r="I17" s="2574"/>
      <c r="J17" s="557" t="s">
        <v>506</v>
      </c>
      <c r="K17" s="2574"/>
      <c r="L17" s="555">
        <v>24965847</v>
      </c>
      <c r="M17" s="2574"/>
      <c r="N17" s="2574"/>
      <c r="O17" s="2577"/>
      <c r="P17" s="2550"/>
      <c r="Q17" s="558"/>
      <c r="R17" s="558"/>
      <c r="S17" s="558"/>
      <c r="T17" s="558"/>
      <c r="U17" s="576">
        <v>40091</v>
      </c>
      <c r="V17" s="573" t="s">
        <v>1241</v>
      </c>
      <c r="W17" s="573"/>
      <c r="X17" s="573"/>
      <c r="Y17" s="575">
        <v>31999952</v>
      </c>
      <c r="Z17" s="2574"/>
      <c r="AA17" s="2574"/>
      <c r="AB17" s="575">
        <v>12000000</v>
      </c>
      <c r="AC17" s="2550"/>
      <c r="AD17" s="702"/>
      <c r="AE17" s="602"/>
      <c r="AF17" s="2198"/>
      <c r="AG17" s="2198"/>
      <c r="AH17" s="525"/>
      <c r="AI17" s="2198"/>
      <c r="AJ17" s="525"/>
      <c r="AK17" s="2198"/>
      <c r="AL17" s="2198"/>
      <c r="AM17" s="2198"/>
      <c r="AN17" s="78" t="s">
        <v>422</v>
      </c>
      <c r="AO17" s="2198"/>
      <c r="AP17" s="2198"/>
      <c r="AQ17" s="2369"/>
      <c r="AR17" s="2568"/>
      <c r="AS17" s="2571"/>
      <c r="AT17" s="2568"/>
    </row>
    <row r="18" spans="1:49" s="27" customFormat="1" ht="35.25" customHeight="1" x14ac:dyDescent="0.2">
      <c r="A18" s="2545"/>
      <c r="B18" s="2563"/>
      <c r="C18" s="2563"/>
      <c r="D18" s="2563"/>
      <c r="E18" s="2563"/>
      <c r="F18" s="553" t="s">
        <v>325</v>
      </c>
      <c r="G18" s="554">
        <v>39944</v>
      </c>
      <c r="H18" s="555">
        <v>40377863</v>
      </c>
      <c r="I18" s="2575"/>
      <c r="J18" s="557" t="s">
        <v>507</v>
      </c>
      <c r="K18" s="2575"/>
      <c r="L18" s="555">
        <v>40314899</v>
      </c>
      <c r="M18" s="2575"/>
      <c r="N18" s="2575"/>
      <c r="O18" s="2578"/>
      <c r="P18" s="2551"/>
      <c r="Q18" s="558"/>
      <c r="R18" s="558"/>
      <c r="S18" s="558"/>
      <c r="T18" s="558"/>
      <c r="U18" s="576"/>
      <c r="V18" s="576"/>
      <c r="W18" s="576"/>
      <c r="X18" s="576"/>
      <c r="Y18" s="577"/>
      <c r="Z18" s="2575"/>
      <c r="AA18" s="2575"/>
      <c r="AB18" s="575"/>
      <c r="AC18" s="2551"/>
      <c r="AD18" s="572">
        <v>1022</v>
      </c>
      <c r="AE18" s="603"/>
      <c r="AF18" s="2199"/>
      <c r="AG18" s="2199"/>
      <c r="AH18" s="525"/>
      <c r="AI18" s="2199"/>
      <c r="AJ18" s="525"/>
      <c r="AK18" s="2199"/>
      <c r="AL18" s="2199"/>
      <c r="AM18" s="2199"/>
      <c r="AN18" s="78" t="s">
        <v>423</v>
      </c>
      <c r="AO18" s="2199"/>
      <c r="AP18" s="2199"/>
      <c r="AQ18" s="2370"/>
      <c r="AR18" s="2569"/>
      <c r="AS18" s="2572"/>
      <c r="AT18" s="2569"/>
    </row>
    <row r="19" spans="1:49" s="593" customFormat="1" ht="51.75" x14ac:dyDescent="0.25">
      <c r="A19" s="578" t="s">
        <v>427</v>
      </c>
      <c r="B19" s="579" t="s">
        <v>457</v>
      </c>
      <c r="C19" s="578" t="s">
        <v>401</v>
      </c>
      <c r="D19" s="579" t="s">
        <v>428</v>
      </c>
      <c r="E19" s="580" t="s">
        <v>429</v>
      </c>
      <c r="F19" s="581" t="s">
        <v>430</v>
      </c>
      <c r="G19" s="582">
        <v>39962</v>
      </c>
      <c r="H19" s="583">
        <v>8703714</v>
      </c>
      <c r="I19" s="584">
        <v>40004</v>
      </c>
      <c r="J19" s="585" t="s">
        <v>416</v>
      </c>
      <c r="K19" s="582">
        <v>40004</v>
      </c>
      <c r="L19" s="583">
        <v>8455036</v>
      </c>
      <c r="M19" s="584">
        <v>40007</v>
      </c>
      <c r="N19" s="584">
        <v>40007</v>
      </c>
      <c r="O19" s="578">
        <v>2</v>
      </c>
      <c r="P19" s="586">
        <v>8455036</v>
      </c>
      <c r="Q19" s="586"/>
      <c r="R19" s="586"/>
      <c r="S19" s="586"/>
      <c r="T19" s="586"/>
      <c r="U19" s="580">
        <v>0</v>
      </c>
      <c r="V19" s="580">
        <v>0</v>
      </c>
      <c r="W19" s="580"/>
      <c r="X19" s="580"/>
      <c r="Y19" s="580">
        <v>0</v>
      </c>
      <c r="Z19" s="584"/>
      <c r="AA19" s="584"/>
      <c r="AB19" s="587"/>
      <c r="AC19" s="587">
        <v>8455036</v>
      </c>
      <c r="AD19" s="587"/>
      <c r="AE19" s="604">
        <v>4227518</v>
      </c>
      <c r="AF19" s="587"/>
      <c r="AG19" s="587"/>
      <c r="AH19" s="587"/>
      <c r="AI19" s="587"/>
      <c r="AJ19" s="587"/>
      <c r="AK19" s="587"/>
      <c r="AL19" s="588" t="s">
        <v>406</v>
      </c>
      <c r="AM19" s="589">
        <f>AB19+AC19+AD19+AF19+AG19+AI19+AK19</f>
        <v>8455036</v>
      </c>
      <c r="AN19" s="590"/>
      <c r="AO19" s="590" t="s">
        <v>431</v>
      </c>
      <c r="AP19" s="590">
        <v>3112821705</v>
      </c>
      <c r="AQ19" s="590" t="s">
        <v>814</v>
      </c>
      <c r="AR19" s="591" t="s">
        <v>1230</v>
      </c>
      <c r="AS19" s="592" t="s">
        <v>1229</v>
      </c>
      <c r="AT19" s="591">
        <v>0</v>
      </c>
    </row>
    <row r="20" spans="1:49" s="27" customFormat="1" ht="63.75" x14ac:dyDescent="0.25">
      <c r="A20" s="550" t="s">
        <v>342</v>
      </c>
      <c r="B20" s="551" t="s">
        <v>343</v>
      </c>
      <c r="C20" s="550" t="s">
        <v>42</v>
      </c>
      <c r="D20" s="551" t="s">
        <v>344</v>
      </c>
      <c r="E20" s="552" t="s">
        <v>345</v>
      </c>
      <c r="F20" s="553" t="s">
        <v>346</v>
      </c>
      <c r="G20" s="554">
        <v>39959</v>
      </c>
      <c r="H20" s="555">
        <v>12000000</v>
      </c>
      <c r="I20" s="556">
        <v>40022</v>
      </c>
      <c r="J20" s="557" t="s">
        <v>592</v>
      </c>
      <c r="K20" s="554">
        <v>40022</v>
      </c>
      <c r="L20" s="555">
        <v>11996231</v>
      </c>
      <c r="M20" s="556">
        <v>40023</v>
      </c>
      <c r="N20" s="556">
        <v>40037</v>
      </c>
      <c r="O20" s="550">
        <v>30</v>
      </c>
      <c r="P20" s="558">
        <v>11996231</v>
      </c>
      <c r="Q20" s="558"/>
      <c r="R20" s="558"/>
      <c r="S20" s="558"/>
      <c r="T20" s="558"/>
      <c r="U20" s="552">
        <v>0</v>
      </c>
      <c r="V20" s="552">
        <v>0</v>
      </c>
      <c r="W20" s="552"/>
      <c r="X20" s="552"/>
      <c r="Y20" s="552">
        <v>0</v>
      </c>
      <c r="Z20" s="556">
        <v>40067</v>
      </c>
      <c r="AA20" s="556">
        <v>40081</v>
      </c>
      <c r="AB20" s="575"/>
      <c r="AC20" s="575">
        <v>11846260</v>
      </c>
      <c r="AD20" s="544">
        <f>P20-AC20</f>
        <v>149971</v>
      </c>
      <c r="AE20" s="604"/>
      <c r="AF20" s="24"/>
      <c r="AG20" s="24"/>
      <c r="AH20" s="24"/>
      <c r="AI20" s="24"/>
      <c r="AJ20" s="24"/>
      <c r="AK20" s="24"/>
      <c r="AL20" s="23" t="s">
        <v>347</v>
      </c>
      <c r="AM20" s="297">
        <f t="shared" ref="AM20:AM22" si="2">AB20+AC20+AD20+AF20+AG20+AI20+AK20</f>
        <v>11996231</v>
      </c>
      <c r="AN20" s="78" t="s">
        <v>292</v>
      </c>
      <c r="AO20" s="23" t="s">
        <v>348</v>
      </c>
      <c r="AP20" s="23">
        <v>3112621766</v>
      </c>
      <c r="AQ20" s="23"/>
      <c r="AR20" s="276" t="s">
        <v>1229</v>
      </c>
      <c r="AS20" s="345" t="s">
        <v>1229</v>
      </c>
      <c r="AT20" s="276" t="s">
        <v>1229</v>
      </c>
    </row>
    <row r="21" spans="1:49" s="27" customFormat="1" ht="38.25" x14ac:dyDescent="0.25">
      <c r="A21" s="550" t="s">
        <v>370</v>
      </c>
      <c r="B21" s="551" t="s">
        <v>371</v>
      </c>
      <c r="C21" s="550" t="s">
        <v>42</v>
      </c>
      <c r="D21" s="551" t="s">
        <v>372</v>
      </c>
      <c r="E21" s="552" t="s">
        <v>373</v>
      </c>
      <c r="F21" s="553" t="s">
        <v>374</v>
      </c>
      <c r="G21" s="554">
        <v>39988</v>
      </c>
      <c r="H21" s="555">
        <v>10000000</v>
      </c>
      <c r="I21" s="556">
        <v>40022</v>
      </c>
      <c r="J21" s="557" t="s">
        <v>598</v>
      </c>
      <c r="K21" s="554">
        <v>40022</v>
      </c>
      <c r="L21" s="555">
        <v>9998021</v>
      </c>
      <c r="M21" s="556">
        <v>40022</v>
      </c>
      <c r="N21" s="556">
        <v>40043</v>
      </c>
      <c r="O21" s="550">
        <v>30</v>
      </c>
      <c r="P21" s="558">
        <v>9998021</v>
      </c>
      <c r="Q21" s="558"/>
      <c r="R21" s="558"/>
      <c r="S21" s="558"/>
      <c r="T21" s="558"/>
      <c r="U21" s="552">
        <v>0</v>
      </c>
      <c r="V21" s="552">
        <v>0</v>
      </c>
      <c r="W21" s="552"/>
      <c r="X21" s="552"/>
      <c r="Y21" s="552">
        <v>0</v>
      </c>
      <c r="Z21" s="556">
        <v>40074</v>
      </c>
      <c r="AA21" s="556">
        <v>40084</v>
      </c>
      <c r="AB21" s="575"/>
      <c r="AC21" s="575">
        <v>9997766</v>
      </c>
      <c r="AD21" s="544">
        <f>P21-AC21</f>
        <v>255</v>
      </c>
      <c r="AE21" s="604"/>
      <c r="AF21" s="24"/>
      <c r="AG21" s="24"/>
      <c r="AH21" s="24"/>
      <c r="AI21" s="24"/>
      <c r="AJ21" s="24"/>
      <c r="AK21" s="24"/>
      <c r="AL21" s="23" t="s">
        <v>125</v>
      </c>
      <c r="AM21" s="297">
        <f t="shared" si="2"/>
        <v>9998021</v>
      </c>
      <c r="AN21" s="78" t="s">
        <v>375</v>
      </c>
      <c r="AO21" s="23" t="s">
        <v>376</v>
      </c>
      <c r="AP21" s="23">
        <v>3142281677</v>
      </c>
      <c r="AQ21" s="23"/>
      <c r="AR21" s="276" t="s">
        <v>1229</v>
      </c>
      <c r="AS21" s="345" t="s">
        <v>1229</v>
      </c>
      <c r="AT21" s="276" t="s">
        <v>1229</v>
      </c>
    </row>
    <row r="22" spans="1:49" s="27" customFormat="1" ht="51" x14ac:dyDescent="0.25">
      <c r="A22" s="550" t="s">
        <v>636</v>
      </c>
      <c r="B22" s="551" t="s">
        <v>637</v>
      </c>
      <c r="C22" s="550" t="s">
        <v>42</v>
      </c>
      <c r="D22" s="551" t="s">
        <v>638</v>
      </c>
      <c r="E22" s="552" t="s">
        <v>639</v>
      </c>
      <c r="F22" s="553" t="s">
        <v>640</v>
      </c>
      <c r="G22" s="554">
        <v>39959</v>
      </c>
      <c r="H22" s="555">
        <v>10000000</v>
      </c>
      <c r="I22" s="556">
        <v>40036</v>
      </c>
      <c r="J22" s="557" t="s">
        <v>730</v>
      </c>
      <c r="K22" s="554">
        <v>40036</v>
      </c>
      <c r="L22" s="555">
        <v>9995262</v>
      </c>
      <c r="M22" s="556">
        <v>40038</v>
      </c>
      <c r="N22" s="556">
        <v>40052</v>
      </c>
      <c r="O22" s="550">
        <v>1</v>
      </c>
      <c r="P22" s="558">
        <v>9995262</v>
      </c>
      <c r="Q22" s="558"/>
      <c r="R22" s="558"/>
      <c r="S22" s="558"/>
      <c r="T22" s="558"/>
      <c r="U22" s="552">
        <v>0</v>
      </c>
      <c r="V22" s="552">
        <v>0</v>
      </c>
      <c r="W22" s="552"/>
      <c r="X22" s="552"/>
      <c r="Y22" s="552">
        <v>0</v>
      </c>
      <c r="Z22" s="556">
        <v>40081</v>
      </c>
      <c r="AA22" s="556">
        <v>40102</v>
      </c>
      <c r="AB22" s="575"/>
      <c r="AC22" s="575">
        <v>9994570</v>
      </c>
      <c r="AD22" s="702">
        <f>P22-AC22</f>
        <v>692</v>
      </c>
      <c r="AE22" s="604"/>
      <c r="AF22" s="24"/>
      <c r="AG22" s="24"/>
      <c r="AH22" s="24"/>
      <c r="AI22" s="24"/>
      <c r="AJ22" s="24"/>
      <c r="AK22" s="24"/>
      <c r="AL22" s="23" t="s">
        <v>641</v>
      </c>
      <c r="AM22" s="297">
        <f t="shared" si="2"/>
        <v>9995262</v>
      </c>
      <c r="AN22" s="78" t="s">
        <v>407</v>
      </c>
      <c r="AO22" s="23" t="s">
        <v>642</v>
      </c>
      <c r="AP22" s="23">
        <v>3123764302</v>
      </c>
      <c r="AQ22" s="23"/>
      <c r="AR22" s="276" t="s">
        <v>1229</v>
      </c>
      <c r="AS22" s="345" t="s">
        <v>1243</v>
      </c>
      <c r="AT22" s="276" t="s">
        <v>1229</v>
      </c>
    </row>
    <row r="23" spans="1:49" s="27" customFormat="1" ht="62.25" customHeight="1" x14ac:dyDescent="0.2">
      <c r="A23" s="2611" t="s">
        <v>681</v>
      </c>
      <c r="B23" s="620" t="s">
        <v>1685</v>
      </c>
      <c r="C23" s="2588" t="s">
        <v>42</v>
      </c>
      <c r="D23" s="2588" t="s">
        <v>682</v>
      </c>
      <c r="E23" s="2588" t="s">
        <v>683</v>
      </c>
      <c r="F23" s="581" t="s">
        <v>684</v>
      </c>
      <c r="G23" s="582">
        <v>39944</v>
      </c>
      <c r="H23" s="583">
        <v>33209260</v>
      </c>
      <c r="I23" s="2564">
        <v>40038</v>
      </c>
      <c r="J23" s="585" t="s">
        <v>733</v>
      </c>
      <c r="K23" s="2564">
        <v>40038</v>
      </c>
      <c r="L23" s="583">
        <v>33178310</v>
      </c>
      <c r="M23" s="2564">
        <v>40049</v>
      </c>
      <c r="N23" s="2564">
        <v>40072</v>
      </c>
      <c r="O23" s="2601">
        <v>3</v>
      </c>
      <c r="P23" s="2604">
        <v>128738340</v>
      </c>
      <c r="Q23" s="586"/>
      <c r="R23" s="586"/>
      <c r="S23" s="586"/>
      <c r="T23" s="586"/>
      <c r="U23" s="621">
        <v>40165</v>
      </c>
      <c r="V23" s="2607">
        <v>45</v>
      </c>
      <c r="W23" s="622" t="s">
        <v>1683</v>
      </c>
      <c r="X23" s="622" t="s">
        <v>1694</v>
      </c>
      <c r="Y23" s="622">
        <v>38675434</v>
      </c>
      <c r="Z23" s="2610"/>
      <c r="AA23" s="2588"/>
      <c r="AB23" s="587"/>
      <c r="AC23" s="2591">
        <v>128738340</v>
      </c>
      <c r="AD23" s="587"/>
      <c r="AE23" s="604">
        <v>19337717</v>
      </c>
      <c r="AF23" s="24"/>
      <c r="AG23" s="24"/>
      <c r="AH23" s="24"/>
      <c r="AI23" s="24"/>
      <c r="AJ23" s="24"/>
      <c r="AK23" s="24"/>
      <c r="AL23" s="1818" t="s">
        <v>1107</v>
      </c>
      <c r="AM23" s="2596">
        <f>AC23</f>
        <v>128738340</v>
      </c>
      <c r="AN23" s="351" t="s">
        <v>467</v>
      </c>
      <c r="AO23" s="2016" t="s">
        <v>690</v>
      </c>
      <c r="AP23" s="2016">
        <v>3208474850</v>
      </c>
      <c r="AQ23" s="2016" t="s">
        <v>1368</v>
      </c>
      <c r="AR23" s="2122" t="s">
        <v>1230</v>
      </c>
      <c r="AS23" s="2125" t="s">
        <v>1230</v>
      </c>
      <c r="AT23" s="2122"/>
    </row>
    <row r="24" spans="1:49" s="27" customFormat="1" ht="60" customHeight="1" x14ac:dyDescent="0.2">
      <c r="A24" s="2612"/>
      <c r="B24" s="620" t="s">
        <v>1686</v>
      </c>
      <c r="C24" s="2589"/>
      <c r="D24" s="2589"/>
      <c r="E24" s="2589"/>
      <c r="F24" s="581" t="s">
        <v>685</v>
      </c>
      <c r="G24" s="582">
        <v>39951</v>
      </c>
      <c r="H24" s="583">
        <v>20000000</v>
      </c>
      <c r="I24" s="2565"/>
      <c r="J24" s="585" t="s">
        <v>734</v>
      </c>
      <c r="K24" s="2565"/>
      <c r="L24" s="583">
        <v>19259156</v>
      </c>
      <c r="M24" s="2565"/>
      <c r="N24" s="2565"/>
      <c r="O24" s="2602"/>
      <c r="P24" s="2605"/>
      <c r="Q24" s="586"/>
      <c r="R24" s="586"/>
      <c r="S24" s="586"/>
      <c r="T24" s="586"/>
      <c r="U24" s="623">
        <v>0</v>
      </c>
      <c r="V24" s="2608"/>
      <c r="W24" s="624"/>
      <c r="X24" s="624"/>
      <c r="Y24" s="625">
        <v>0</v>
      </c>
      <c r="Z24" s="2589"/>
      <c r="AA24" s="2589"/>
      <c r="AB24" s="587"/>
      <c r="AC24" s="2592"/>
      <c r="AD24" s="587"/>
      <c r="AE24" s="604">
        <v>833430</v>
      </c>
      <c r="AF24" s="24"/>
      <c r="AG24" s="24"/>
      <c r="AH24" s="24"/>
      <c r="AI24" s="24"/>
      <c r="AJ24" s="24"/>
      <c r="AK24" s="24"/>
      <c r="AL24" s="2594"/>
      <c r="AM24" s="2597"/>
      <c r="AN24" s="351" t="s">
        <v>393</v>
      </c>
      <c r="AO24" s="2599"/>
      <c r="AP24" s="2599"/>
      <c r="AQ24" s="2599"/>
      <c r="AR24" s="2123"/>
      <c r="AS24" s="2126"/>
      <c r="AT24" s="2123"/>
    </row>
    <row r="25" spans="1:49" s="27" customFormat="1" ht="52.5" customHeight="1" x14ac:dyDescent="0.2">
      <c r="A25" s="2612"/>
      <c r="B25" s="620" t="s">
        <v>1687</v>
      </c>
      <c r="C25" s="2589"/>
      <c r="D25" s="2589"/>
      <c r="E25" s="2589"/>
      <c r="F25" s="581" t="s">
        <v>686</v>
      </c>
      <c r="G25" s="582">
        <v>39951</v>
      </c>
      <c r="H25" s="583">
        <v>18000000</v>
      </c>
      <c r="I25" s="2565"/>
      <c r="J25" s="585" t="s">
        <v>735</v>
      </c>
      <c r="K25" s="2565"/>
      <c r="L25" s="583">
        <v>17973474</v>
      </c>
      <c r="M25" s="2565"/>
      <c r="N25" s="2565"/>
      <c r="O25" s="2602"/>
      <c r="P25" s="2605"/>
      <c r="Q25" s="586"/>
      <c r="R25" s="586"/>
      <c r="S25" s="586"/>
      <c r="T25" s="586"/>
      <c r="U25" s="623">
        <v>0</v>
      </c>
      <c r="V25" s="2608"/>
      <c r="W25" s="624"/>
      <c r="X25" s="624"/>
      <c r="Y25" s="625">
        <v>0</v>
      </c>
      <c r="Z25" s="2589"/>
      <c r="AA25" s="2589"/>
      <c r="AB25" s="587"/>
      <c r="AC25" s="2592"/>
      <c r="AD25" s="587"/>
      <c r="AE25" s="604">
        <f t="shared" ref="AE25" si="3">Y25/2</f>
        <v>0</v>
      </c>
      <c r="AF25" s="24"/>
      <c r="AG25" s="24"/>
      <c r="AH25" s="24"/>
      <c r="AI25" s="24"/>
      <c r="AJ25" s="24"/>
      <c r="AK25" s="24"/>
      <c r="AL25" s="2594"/>
      <c r="AM25" s="2597"/>
      <c r="AN25" s="351" t="s">
        <v>407</v>
      </c>
      <c r="AO25" s="2599"/>
      <c r="AP25" s="2599"/>
      <c r="AQ25" s="2599"/>
      <c r="AR25" s="2123"/>
      <c r="AS25" s="2126"/>
      <c r="AT25" s="2123"/>
    </row>
    <row r="26" spans="1:49" s="27" customFormat="1" ht="56.25" customHeight="1" x14ac:dyDescent="0.2">
      <c r="A26" s="2612"/>
      <c r="B26" s="620" t="s">
        <v>1688</v>
      </c>
      <c r="C26" s="2589"/>
      <c r="D26" s="2589"/>
      <c r="E26" s="2589"/>
      <c r="F26" s="581" t="s">
        <v>687</v>
      </c>
      <c r="G26" s="582">
        <v>39951</v>
      </c>
      <c r="H26" s="583">
        <v>20000000</v>
      </c>
      <c r="I26" s="2565"/>
      <c r="J26" s="585" t="s">
        <v>736</v>
      </c>
      <c r="K26" s="2565"/>
      <c r="L26" s="583">
        <v>18626703</v>
      </c>
      <c r="M26" s="2565"/>
      <c r="N26" s="2565"/>
      <c r="O26" s="2602"/>
      <c r="P26" s="2605"/>
      <c r="Q26" s="586"/>
      <c r="R26" s="586"/>
      <c r="S26" s="586"/>
      <c r="T26" s="586"/>
      <c r="U26" s="623">
        <v>0</v>
      </c>
      <c r="V26" s="2608"/>
      <c r="W26" s="624"/>
      <c r="X26" s="624"/>
      <c r="Y26" s="625">
        <v>0</v>
      </c>
      <c r="Z26" s="2589"/>
      <c r="AA26" s="2589"/>
      <c r="AB26" s="587"/>
      <c r="AC26" s="2592"/>
      <c r="AD26" s="587"/>
      <c r="AE26" s="604">
        <v>495318</v>
      </c>
      <c r="AF26" s="24"/>
      <c r="AG26" s="24"/>
      <c r="AH26" s="24"/>
      <c r="AI26" s="24"/>
      <c r="AJ26" s="24"/>
      <c r="AK26" s="24"/>
      <c r="AL26" s="2594"/>
      <c r="AM26" s="2597"/>
      <c r="AN26" s="351" t="s">
        <v>407</v>
      </c>
      <c r="AO26" s="2599"/>
      <c r="AP26" s="2599"/>
      <c r="AQ26" s="2599"/>
      <c r="AR26" s="2123"/>
      <c r="AS26" s="2126"/>
      <c r="AT26" s="2123"/>
    </row>
    <row r="27" spans="1:49" s="27" customFormat="1" ht="57.75" customHeight="1" x14ac:dyDescent="0.2">
      <c r="A27" s="2612"/>
      <c r="B27" s="620" t="s">
        <v>1689</v>
      </c>
      <c r="C27" s="2589"/>
      <c r="D27" s="2589"/>
      <c r="E27" s="2589"/>
      <c r="F27" s="581" t="s">
        <v>688</v>
      </c>
      <c r="G27" s="582">
        <v>39962</v>
      </c>
      <c r="H27" s="583">
        <v>20000000</v>
      </c>
      <c r="I27" s="2565"/>
      <c r="J27" s="585" t="s">
        <v>737</v>
      </c>
      <c r="K27" s="2565"/>
      <c r="L27" s="583">
        <v>19705648</v>
      </c>
      <c r="M27" s="2565"/>
      <c r="N27" s="2565"/>
      <c r="O27" s="2602"/>
      <c r="P27" s="2605"/>
      <c r="Q27" s="586"/>
      <c r="R27" s="586"/>
      <c r="S27" s="586"/>
      <c r="T27" s="586"/>
      <c r="U27" s="623">
        <v>0</v>
      </c>
      <c r="V27" s="2608"/>
      <c r="W27" s="622" t="s">
        <v>1693</v>
      </c>
      <c r="X27" s="622" t="s">
        <v>1684</v>
      </c>
      <c r="Y27" s="625">
        <v>12414129</v>
      </c>
      <c r="Z27" s="2589"/>
      <c r="AA27" s="2589"/>
      <c r="AB27" s="587"/>
      <c r="AC27" s="2592"/>
      <c r="AD27" s="587"/>
      <c r="AE27" s="604">
        <v>6207065</v>
      </c>
      <c r="AF27" s="24"/>
      <c r="AG27" s="24"/>
      <c r="AH27" s="24"/>
      <c r="AI27" s="24"/>
      <c r="AJ27" s="24"/>
      <c r="AK27" s="24"/>
      <c r="AL27" s="2594"/>
      <c r="AM27" s="2597"/>
      <c r="AN27" s="351" t="s">
        <v>1245</v>
      </c>
      <c r="AO27" s="2599"/>
      <c r="AP27" s="2599"/>
      <c r="AQ27" s="2599"/>
      <c r="AR27" s="2123"/>
      <c r="AS27" s="2126"/>
      <c r="AT27" s="2123"/>
    </row>
    <row r="28" spans="1:49" s="27" customFormat="1" ht="60.75" customHeight="1" x14ac:dyDescent="0.2">
      <c r="A28" s="2613"/>
      <c r="B28" s="620" t="s">
        <v>1690</v>
      </c>
      <c r="C28" s="2590"/>
      <c r="D28" s="2590"/>
      <c r="E28" s="2590"/>
      <c r="F28" s="581" t="s">
        <v>689</v>
      </c>
      <c r="G28" s="582">
        <v>39959</v>
      </c>
      <c r="H28" s="583">
        <v>20000000</v>
      </c>
      <c r="I28" s="2566"/>
      <c r="J28" s="585" t="s">
        <v>738</v>
      </c>
      <c r="K28" s="2566"/>
      <c r="L28" s="583">
        <v>19995049</v>
      </c>
      <c r="M28" s="2566"/>
      <c r="N28" s="2566"/>
      <c r="O28" s="2603"/>
      <c r="P28" s="2606"/>
      <c r="Q28" s="586"/>
      <c r="R28" s="586"/>
      <c r="S28" s="586"/>
      <c r="T28" s="586"/>
      <c r="U28" s="623">
        <v>0</v>
      </c>
      <c r="V28" s="2609"/>
      <c r="W28" s="622" t="s">
        <v>1691</v>
      </c>
      <c r="X28" s="622" t="s">
        <v>1692</v>
      </c>
      <c r="Y28" s="625">
        <v>10294901</v>
      </c>
      <c r="Z28" s="2590"/>
      <c r="AA28" s="2590"/>
      <c r="AB28" s="587"/>
      <c r="AC28" s="2593"/>
      <c r="AD28" s="587"/>
      <c r="AE28" s="604">
        <v>5147451</v>
      </c>
      <c r="AF28" s="24"/>
      <c r="AG28" s="24"/>
      <c r="AH28" s="24"/>
      <c r="AI28" s="24"/>
      <c r="AJ28" s="24"/>
      <c r="AK28" s="24"/>
      <c r="AL28" s="2595"/>
      <c r="AM28" s="2598"/>
      <c r="AN28" s="351" t="s">
        <v>1246</v>
      </c>
      <c r="AO28" s="2600"/>
      <c r="AP28" s="2600"/>
      <c r="AQ28" s="2600"/>
      <c r="AR28" s="2124"/>
      <c r="AS28" s="2127"/>
      <c r="AT28" s="2124"/>
      <c r="AU28" s="27">
        <v>5951618</v>
      </c>
    </row>
    <row r="29" spans="1:49" s="88" customFormat="1" ht="45" customHeight="1" x14ac:dyDescent="0.2">
      <c r="A29" s="2579" t="s">
        <v>691</v>
      </c>
      <c r="B29" s="630" t="s">
        <v>1695</v>
      </c>
      <c r="C29" s="2582" t="s">
        <v>42</v>
      </c>
      <c r="D29" s="2582" t="s">
        <v>115</v>
      </c>
      <c r="E29" s="2582" t="s">
        <v>116</v>
      </c>
      <c r="F29" s="581" t="s">
        <v>693</v>
      </c>
      <c r="G29" s="582">
        <v>39959</v>
      </c>
      <c r="H29" s="583">
        <v>60000000</v>
      </c>
      <c r="I29" s="2585">
        <v>40038</v>
      </c>
      <c r="J29" s="585" t="s">
        <v>739</v>
      </c>
      <c r="K29" s="2585">
        <v>40038</v>
      </c>
      <c r="L29" s="583">
        <v>59920057</v>
      </c>
      <c r="M29" s="2585">
        <v>40039</v>
      </c>
      <c r="N29" s="2585">
        <v>40072</v>
      </c>
      <c r="O29" s="2614" t="s">
        <v>697</v>
      </c>
      <c r="P29" s="2629">
        <v>123926079</v>
      </c>
      <c r="Q29" s="586"/>
      <c r="R29" s="586"/>
      <c r="S29" s="586"/>
      <c r="T29" s="586"/>
      <c r="U29" s="2632">
        <v>40148</v>
      </c>
      <c r="V29" s="2614" t="s">
        <v>1407</v>
      </c>
      <c r="W29" s="585" t="s">
        <v>1699</v>
      </c>
      <c r="X29" s="585" t="s">
        <v>1700</v>
      </c>
      <c r="Y29" s="631">
        <v>49997806</v>
      </c>
      <c r="Z29" s="2585"/>
      <c r="AA29" s="2585"/>
      <c r="AB29" s="2623"/>
      <c r="AC29" s="2623">
        <v>170831608</v>
      </c>
      <c r="AD29" s="2629"/>
      <c r="AE29" s="629">
        <v>26028565</v>
      </c>
      <c r="AF29" s="528" t="s">
        <v>1704</v>
      </c>
      <c r="AG29" s="2108"/>
      <c r="AH29" s="524"/>
      <c r="AI29" s="2108"/>
      <c r="AJ29" s="524"/>
      <c r="AK29" s="2108"/>
      <c r="AL29" s="2108" t="s">
        <v>1107</v>
      </c>
      <c r="AM29" s="2635">
        <f>AB32+AC29</f>
        <v>185827120</v>
      </c>
      <c r="AN29" s="78" t="s">
        <v>1247</v>
      </c>
      <c r="AO29" s="2108" t="s">
        <v>698</v>
      </c>
      <c r="AP29" s="2626">
        <v>3138308700</v>
      </c>
      <c r="AQ29" s="2626" t="s">
        <v>1408</v>
      </c>
      <c r="AR29" s="2626" t="s">
        <v>1230</v>
      </c>
      <c r="AS29" s="2626" t="s">
        <v>1249</v>
      </c>
      <c r="AT29" s="2626" t="s">
        <v>1230</v>
      </c>
      <c r="AU29" s="88">
        <v>1024662</v>
      </c>
    </row>
    <row r="30" spans="1:49" s="88" customFormat="1" ht="51" customHeight="1" x14ac:dyDescent="0.2">
      <c r="A30" s="2580"/>
      <c r="B30" s="630" t="s">
        <v>1696</v>
      </c>
      <c r="C30" s="2583"/>
      <c r="D30" s="2583"/>
      <c r="E30" s="2583"/>
      <c r="F30" s="581" t="s">
        <v>694</v>
      </c>
      <c r="G30" s="582">
        <v>39962</v>
      </c>
      <c r="H30" s="583">
        <v>34038206</v>
      </c>
      <c r="I30" s="2586"/>
      <c r="J30" s="585" t="s">
        <v>740</v>
      </c>
      <c r="K30" s="2586"/>
      <c r="L30" s="583">
        <v>34020417</v>
      </c>
      <c r="M30" s="2586"/>
      <c r="N30" s="2586"/>
      <c r="O30" s="2615"/>
      <c r="P30" s="2630"/>
      <c r="Q30" s="586"/>
      <c r="R30" s="586"/>
      <c r="S30" s="586"/>
      <c r="T30" s="586"/>
      <c r="U30" s="2633"/>
      <c r="V30" s="2615"/>
      <c r="W30" s="585"/>
      <c r="X30" s="585"/>
      <c r="Y30" s="585"/>
      <c r="Z30" s="2586"/>
      <c r="AA30" s="2586"/>
      <c r="AB30" s="2624"/>
      <c r="AC30" s="2624"/>
      <c r="AD30" s="2630"/>
      <c r="AE30" s="629"/>
      <c r="AF30" s="531"/>
      <c r="AG30" s="2369"/>
      <c r="AH30" s="527"/>
      <c r="AI30" s="2369"/>
      <c r="AJ30" s="527"/>
      <c r="AK30" s="2369"/>
      <c r="AL30" s="2369"/>
      <c r="AM30" s="2636"/>
      <c r="AN30" s="78" t="s">
        <v>1248</v>
      </c>
      <c r="AO30" s="2369"/>
      <c r="AP30" s="2627"/>
      <c r="AQ30" s="2627"/>
      <c r="AR30" s="2627"/>
      <c r="AS30" s="2627"/>
      <c r="AT30" s="2627"/>
      <c r="AU30" s="88">
        <f>Y29/2</f>
        <v>24998903</v>
      </c>
      <c r="AW30" s="733"/>
    </row>
    <row r="31" spans="1:49" s="88" customFormat="1" ht="60.75" customHeight="1" x14ac:dyDescent="0.2">
      <c r="A31" s="2580"/>
      <c r="B31" s="630" t="s">
        <v>1697</v>
      </c>
      <c r="C31" s="2583"/>
      <c r="D31" s="2583"/>
      <c r="E31" s="2583"/>
      <c r="F31" s="581" t="s">
        <v>695</v>
      </c>
      <c r="G31" s="582">
        <v>39951</v>
      </c>
      <c r="H31" s="583">
        <v>15000000</v>
      </c>
      <c r="I31" s="2586"/>
      <c r="J31" s="585" t="s">
        <v>741</v>
      </c>
      <c r="K31" s="2586"/>
      <c r="L31" s="583">
        <v>14990093</v>
      </c>
      <c r="M31" s="2586"/>
      <c r="N31" s="2586"/>
      <c r="O31" s="2615"/>
      <c r="P31" s="2630"/>
      <c r="Q31" s="586"/>
      <c r="R31" s="586"/>
      <c r="S31" s="586"/>
      <c r="T31" s="586"/>
      <c r="U31" s="2633"/>
      <c r="V31" s="2615"/>
      <c r="W31" s="585"/>
      <c r="X31" s="585"/>
      <c r="Y31" s="585"/>
      <c r="Z31" s="2586"/>
      <c r="AA31" s="2586"/>
      <c r="AB31" s="2625"/>
      <c r="AC31" s="2624"/>
      <c r="AD31" s="2630"/>
      <c r="AE31" s="629"/>
      <c r="AF31" s="531"/>
      <c r="AG31" s="2369"/>
      <c r="AH31" s="527"/>
      <c r="AI31" s="2369"/>
      <c r="AJ31" s="527"/>
      <c r="AK31" s="2369"/>
      <c r="AL31" s="2369"/>
      <c r="AM31" s="2636"/>
      <c r="AN31" s="78" t="s">
        <v>337</v>
      </c>
      <c r="AO31" s="2369"/>
      <c r="AP31" s="2627"/>
      <c r="AQ31" s="2627"/>
      <c r="AR31" s="2627"/>
      <c r="AS31" s="2627"/>
      <c r="AT31" s="2627"/>
      <c r="AU31" s="901">
        <f>SUM(AU28:AU30)</f>
        <v>31975183</v>
      </c>
    </row>
    <row r="32" spans="1:49" s="210" customFormat="1" ht="66" customHeight="1" x14ac:dyDescent="0.2">
      <c r="A32" s="2581"/>
      <c r="B32" s="630" t="s">
        <v>1698</v>
      </c>
      <c r="C32" s="2584"/>
      <c r="D32" s="2584"/>
      <c r="E32" s="2584"/>
      <c r="F32" s="581" t="s">
        <v>696</v>
      </c>
      <c r="G32" s="582">
        <v>39962</v>
      </c>
      <c r="H32" s="583">
        <v>15000000</v>
      </c>
      <c r="I32" s="2587"/>
      <c r="J32" s="585" t="s">
        <v>742</v>
      </c>
      <c r="K32" s="2587"/>
      <c r="L32" s="583">
        <v>14995512</v>
      </c>
      <c r="M32" s="2587"/>
      <c r="N32" s="2587"/>
      <c r="O32" s="2616"/>
      <c r="P32" s="2631"/>
      <c r="Q32" s="586"/>
      <c r="R32" s="586"/>
      <c r="S32" s="586"/>
      <c r="T32" s="586"/>
      <c r="U32" s="2634"/>
      <c r="V32" s="2616"/>
      <c r="W32" s="585" t="s">
        <v>1701</v>
      </c>
      <c r="X32" s="585" t="s">
        <v>1702</v>
      </c>
      <c r="Y32" s="631">
        <v>11903235</v>
      </c>
      <c r="Z32" s="2587"/>
      <c r="AA32" s="2587"/>
      <c r="AB32" s="587">
        <v>14995512</v>
      </c>
      <c r="AC32" s="2625"/>
      <c r="AD32" s="2631"/>
      <c r="AE32" s="629">
        <v>5951618</v>
      </c>
      <c r="AF32" s="528" t="s">
        <v>1705</v>
      </c>
      <c r="AG32" s="2370"/>
      <c r="AH32" s="527"/>
      <c r="AI32" s="2370"/>
      <c r="AJ32" s="527"/>
      <c r="AK32" s="2370"/>
      <c r="AL32" s="2370"/>
      <c r="AM32" s="2637"/>
      <c r="AN32" s="78" t="s">
        <v>393</v>
      </c>
      <c r="AO32" s="2370"/>
      <c r="AP32" s="2628"/>
      <c r="AQ32" s="2628"/>
      <c r="AR32" s="2628"/>
      <c r="AS32" s="2628"/>
      <c r="AT32" s="2628"/>
    </row>
    <row r="33" spans="1:50" s="27" customFormat="1" ht="54" customHeight="1" x14ac:dyDescent="0.2">
      <c r="A33" s="2579" t="s">
        <v>699</v>
      </c>
      <c r="B33" s="630" t="s">
        <v>1713</v>
      </c>
      <c r="C33" s="2579" t="s">
        <v>42</v>
      </c>
      <c r="D33" s="2579" t="s">
        <v>302</v>
      </c>
      <c r="E33" s="2579" t="s">
        <v>307</v>
      </c>
      <c r="F33" s="581" t="s">
        <v>701</v>
      </c>
      <c r="G33" s="582">
        <v>39959</v>
      </c>
      <c r="H33" s="583">
        <v>50000000</v>
      </c>
      <c r="I33" s="2620">
        <v>40038</v>
      </c>
      <c r="J33" s="585" t="s">
        <v>743</v>
      </c>
      <c r="K33" s="2620">
        <v>40038</v>
      </c>
      <c r="L33" s="583">
        <v>49862862</v>
      </c>
      <c r="M33" s="2620">
        <v>40038</v>
      </c>
      <c r="N33" s="2620">
        <v>40091</v>
      </c>
      <c r="O33" s="2579">
        <v>3</v>
      </c>
      <c r="P33" s="2617">
        <v>121774407</v>
      </c>
      <c r="Q33" s="586"/>
      <c r="R33" s="586"/>
      <c r="S33" s="586"/>
      <c r="T33" s="586"/>
      <c r="U33" s="2620">
        <v>40147</v>
      </c>
      <c r="V33" s="2579">
        <v>45</v>
      </c>
      <c r="W33" s="690" t="s">
        <v>1718</v>
      </c>
      <c r="X33" s="690" t="s">
        <v>1719</v>
      </c>
      <c r="Y33" s="631" t="s">
        <v>1720</v>
      </c>
      <c r="Z33" s="2579"/>
      <c r="AA33" s="2579"/>
      <c r="AB33" s="2579"/>
      <c r="AC33" s="2638">
        <v>157733853</v>
      </c>
      <c r="AD33" s="2641"/>
      <c r="AE33" s="689">
        <v>42911154</v>
      </c>
      <c r="AF33" s="542" t="s">
        <v>1721</v>
      </c>
      <c r="AG33" s="1742"/>
      <c r="AH33" s="503"/>
      <c r="AI33" s="1742"/>
      <c r="AJ33" s="503"/>
      <c r="AK33" s="1742"/>
      <c r="AL33" s="1742" t="s">
        <v>623</v>
      </c>
      <c r="AM33" s="2151" t="e">
        <f>AB33+AC33+AD33+AF33+AG33+AK33</f>
        <v>#VALUE!</v>
      </c>
      <c r="AN33" s="78" t="s">
        <v>1250</v>
      </c>
      <c r="AO33" s="1742" t="s">
        <v>706</v>
      </c>
      <c r="AP33" s="1742">
        <v>3202723305</v>
      </c>
      <c r="AQ33" s="1742"/>
      <c r="AR33" s="1742" t="s">
        <v>1230</v>
      </c>
      <c r="AS33" s="1742" t="s">
        <v>1249</v>
      </c>
      <c r="AT33" s="1742" t="s">
        <v>1230</v>
      </c>
    </row>
    <row r="34" spans="1:50" s="27" customFormat="1" ht="54" customHeight="1" x14ac:dyDescent="0.2">
      <c r="A34" s="2580"/>
      <c r="B34" s="630" t="s">
        <v>1714</v>
      </c>
      <c r="C34" s="2580"/>
      <c r="D34" s="2580"/>
      <c r="E34" s="2580"/>
      <c r="F34" s="581" t="s">
        <v>702</v>
      </c>
      <c r="G34" s="582">
        <v>39951</v>
      </c>
      <c r="H34" s="583">
        <v>17000000</v>
      </c>
      <c r="I34" s="2621"/>
      <c r="J34" s="585" t="s">
        <v>744</v>
      </c>
      <c r="K34" s="2621"/>
      <c r="L34" s="583">
        <v>16986570</v>
      </c>
      <c r="M34" s="2621"/>
      <c r="N34" s="2621"/>
      <c r="O34" s="2580"/>
      <c r="P34" s="2618"/>
      <c r="Q34" s="586"/>
      <c r="R34" s="586"/>
      <c r="S34" s="586"/>
      <c r="T34" s="586"/>
      <c r="U34" s="2621"/>
      <c r="V34" s="2580"/>
      <c r="W34" s="578"/>
      <c r="X34" s="578"/>
      <c r="Y34" s="578"/>
      <c r="Z34" s="2580"/>
      <c r="AA34" s="2580"/>
      <c r="AB34" s="2580"/>
      <c r="AC34" s="2639"/>
      <c r="AD34" s="2642"/>
      <c r="AE34" s="689"/>
      <c r="AF34" s="542"/>
      <c r="AG34" s="2150"/>
      <c r="AH34" s="503"/>
      <c r="AI34" s="2150"/>
      <c r="AJ34" s="503"/>
      <c r="AK34" s="2150"/>
      <c r="AL34" s="2150"/>
      <c r="AM34" s="2152"/>
      <c r="AN34" s="78" t="s">
        <v>393</v>
      </c>
      <c r="AO34" s="2150"/>
      <c r="AP34" s="2150"/>
      <c r="AQ34" s="2150"/>
      <c r="AR34" s="2150"/>
      <c r="AS34" s="2150"/>
      <c r="AT34" s="2150"/>
    </row>
    <row r="35" spans="1:50" s="27" customFormat="1" ht="54" customHeight="1" x14ac:dyDescent="0.2">
      <c r="A35" s="2580"/>
      <c r="B35" s="630" t="s">
        <v>1715</v>
      </c>
      <c r="C35" s="2580"/>
      <c r="D35" s="2580"/>
      <c r="E35" s="2580"/>
      <c r="F35" s="581" t="s">
        <v>703</v>
      </c>
      <c r="G35" s="582">
        <v>39951</v>
      </c>
      <c r="H35" s="583">
        <v>15000000</v>
      </c>
      <c r="I35" s="2621"/>
      <c r="J35" s="585" t="s">
        <v>745</v>
      </c>
      <c r="K35" s="2621"/>
      <c r="L35" s="583">
        <v>14985333</v>
      </c>
      <c r="M35" s="2621"/>
      <c r="N35" s="2621"/>
      <c r="O35" s="2580"/>
      <c r="P35" s="2618"/>
      <c r="Q35" s="586"/>
      <c r="R35" s="586"/>
      <c r="S35" s="586"/>
      <c r="T35" s="586"/>
      <c r="U35" s="2621"/>
      <c r="V35" s="2580"/>
      <c r="W35" s="578"/>
      <c r="X35" s="578"/>
      <c r="Y35" s="578"/>
      <c r="Z35" s="2580"/>
      <c r="AA35" s="2580"/>
      <c r="AB35" s="2580"/>
      <c r="AC35" s="2639"/>
      <c r="AD35" s="2642"/>
      <c r="AE35" s="689"/>
      <c r="AF35" s="542"/>
      <c r="AG35" s="2150"/>
      <c r="AH35" s="503"/>
      <c r="AI35" s="2150"/>
      <c r="AJ35" s="503"/>
      <c r="AK35" s="2150"/>
      <c r="AL35" s="2150"/>
      <c r="AM35" s="2152"/>
      <c r="AN35" s="78" t="s">
        <v>337</v>
      </c>
      <c r="AO35" s="2150"/>
      <c r="AP35" s="2150"/>
      <c r="AQ35" s="2150"/>
      <c r="AR35" s="2150"/>
      <c r="AS35" s="2150"/>
      <c r="AT35" s="2150"/>
    </row>
    <row r="36" spans="1:50" s="27" customFormat="1" ht="72" customHeight="1" x14ac:dyDescent="0.2">
      <c r="A36" s="2580"/>
      <c r="B36" s="630" t="s">
        <v>1716</v>
      </c>
      <c r="C36" s="2580"/>
      <c r="D36" s="2580"/>
      <c r="E36" s="2580"/>
      <c r="F36" s="581" t="s">
        <v>704</v>
      </c>
      <c r="G36" s="582">
        <v>39951</v>
      </c>
      <c r="H36" s="583">
        <v>20000000</v>
      </c>
      <c r="I36" s="2621"/>
      <c r="J36" s="585" t="s">
        <v>746</v>
      </c>
      <c r="K36" s="2621"/>
      <c r="L36" s="583">
        <v>19985486</v>
      </c>
      <c r="M36" s="2621"/>
      <c r="N36" s="2621"/>
      <c r="O36" s="2580"/>
      <c r="P36" s="2618"/>
      <c r="Q36" s="586"/>
      <c r="R36" s="586"/>
      <c r="S36" s="586"/>
      <c r="T36" s="586"/>
      <c r="U36" s="2621"/>
      <c r="V36" s="2580"/>
      <c r="W36" s="578"/>
      <c r="X36" s="578"/>
      <c r="Y36" s="578"/>
      <c r="Z36" s="2580"/>
      <c r="AA36" s="2580"/>
      <c r="AB36" s="2580"/>
      <c r="AC36" s="2639"/>
      <c r="AD36" s="2642"/>
      <c r="AE36" s="689"/>
      <c r="AF36" s="542"/>
      <c r="AG36" s="2150"/>
      <c r="AH36" s="503"/>
      <c r="AI36" s="2150"/>
      <c r="AJ36" s="503"/>
      <c r="AK36" s="2150"/>
      <c r="AL36" s="2150"/>
      <c r="AM36" s="2152"/>
      <c r="AN36" s="78" t="s">
        <v>292</v>
      </c>
      <c r="AO36" s="2150"/>
      <c r="AP36" s="2150"/>
      <c r="AQ36" s="2150"/>
      <c r="AR36" s="2150"/>
      <c r="AS36" s="2150"/>
      <c r="AT36" s="2150"/>
      <c r="AU36" s="734">
        <f>L33/2</f>
        <v>24931431</v>
      </c>
      <c r="AV36" s="734">
        <v>17979723</v>
      </c>
      <c r="AW36" s="735">
        <f>SUM(AU36:AV36)</f>
        <v>42911154</v>
      </c>
    </row>
    <row r="37" spans="1:50" s="27" customFormat="1" ht="65.25" customHeight="1" x14ac:dyDescent="0.2">
      <c r="A37" s="2581"/>
      <c r="B37" s="630" t="s">
        <v>1717</v>
      </c>
      <c r="C37" s="2581"/>
      <c r="D37" s="2581"/>
      <c r="E37" s="2581"/>
      <c r="F37" s="581" t="s">
        <v>705</v>
      </c>
      <c r="G37" s="582">
        <v>39951</v>
      </c>
      <c r="H37" s="583">
        <v>20000000</v>
      </c>
      <c r="I37" s="2622"/>
      <c r="J37" s="585" t="s">
        <v>747</v>
      </c>
      <c r="K37" s="2622"/>
      <c r="L37" s="583">
        <v>19954156</v>
      </c>
      <c r="M37" s="2622"/>
      <c r="N37" s="2622"/>
      <c r="O37" s="2581"/>
      <c r="P37" s="2619"/>
      <c r="Q37" s="586"/>
      <c r="R37" s="586"/>
      <c r="S37" s="586"/>
      <c r="T37" s="586"/>
      <c r="U37" s="2622"/>
      <c r="V37" s="2581"/>
      <c r="W37" s="578"/>
      <c r="X37" s="691"/>
      <c r="Y37" s="691"/>
      <c r="Z37" s="2581"/>
      <c r="AA37" s="2581"/>
      <c r="AB37" s="2581"/>
      <c r="AC37" s="2640"/>
      <c r="AD37" s="2643"/>
      <c r="AE37" s="689"/>
      <c r="AF37" s="542"/>
      <c r="AG37" s="1743"/>
      <c r="AH37" s="503"/>
      <c r="AI37" s="1743"/>
      <c r="AJ37" s="503"/>
      <c r="AK37" s="1743"/>
      <c r="AL37" s="1743"/>
      <c r="AM37" s="2153"/>
      <c r="AN37" s="78" t="s">
        <v>407</v>
      </c>
      <c r="AO37" s="1743"/>
      <c r="AP37" s="1743"/>
      <c r="AQ37" s="1743"/>
      <c r="AR37" s="1743"/>
      <c r="AS37" s="1743"/>
      <c r="AT37" s="1743"/>
    </row>
    <row r="38" spans="1:50" s="27" customFormat="1" ht="59.25" customHeight="1" x14ac:dyDescent="0.2">
      <c r="A38" s="2579" t="s">
        <v>707</v>
      </c>
      <c r="B38" s="699" t="s">
        <v>1722</v>
      </c>
      <c r="C38" s="2579" t="s">
        <v>42</v>
      </c>
      <c r="D38" s="2579" t="s">
        <v>115</v>
      </c>
      <c r="E38" s="2579" t="s">
        <v>116</v>
      </c>
      <c r="F38" s="581" t="s">
        <v>709</v>
      </c>
      <c r="G38" s="582">
        <v>39944</v>
      </c>
      <c r="H38" s="583">
        <v>20000000</v>
      </c>
      <c r="I38" s="2620">
        <v>40038</v>
      </c>
      <c r="J38" s="585" t="s">
        <v>748</v>
      </c>
      <c r="K38" s="2620">
        <v>40038</v>
      </c>
      <c r="L38" s="583">
        <v>19734120</v>
      </c>
      <c r="M38" s="2620">
        <v>40052</v>
      </c>
      <c r="N38" s="2620">
        <v>40091</v>
      </c>
      <c r="O38" s="2579">
        <v>3</v>
      </c>
      <c r="P38" s="2617">
        <f>L38+L39+L40+L41+L42+L43</f>
        <v>122959254</v>
      </c>
      <c r="Q38" s="2579"/>
      <c r="R38" s="2579"/>
      <c r="S38" s="2579"/>
      <c r="T38" s="2579"/>
      <c r="U38" s="2620">
        <v>40164</v>
      </c>
      <c r="V38" s="2579">
        <v>45</v>
      </c>
      <c r="W38" s="673"/>
      <c r="X38" s="673"/>
      <c r="Y38" s="707"/>
      <c r="Z38" s="2641">
        <f>Y38/2</f>
        <v>0</v>
      </c>
      <c r="AA38" s="2579"/>
      <c r="AB38" s="578"/>
      <c r="AC38" s="2617"/>
      <c r="AD38" s="2617"/>
      <c r="AE38" s="692">
        <v>536</v>
      </c>
      <c r="AF38" s="670"/>
      <c r="AG38" s="1742"/>
      <c r="AH38" s="503"/>
      <c r="AI38" s="1742"/>
      <c r="AJ38" s="503"/>
      <c r="AK38" s="1742"/>
      <c r="AL38" s="1742" t="s">
        <v>623</v>
      </c>
      <c r="AM38" s="2650">
        <v>122959254</v>
      </c>
      <c r="AN38" s="78" t="s">
        <v>1251</v>
      </c>
      <c r="AO38" s="1742" t="s">
        <v>715</v>
      </c>
      <c r="AP38" s="1742">
        <v>3138308700</v>
      </c>
      <c r="AQ38" s="1742" t="s">
        <v>1367</v>
      </c>
      <c r="AR38" s="1742"/>
      <c r="AS38" s="1742" t="s">
        <v>1249</v>
      </c>
      <c r="AT38" s="1742"/>
    </row>
    <row r="39" spans="1:50" s="27" customFormat="1" ht="69.75" customHeight="1" x14ac:dyDescent="0.2">
      <c r="A39" s="2580"/>
      <c r="B39" s="699" t="s">
        <v>1723</v>
      </c>
      <c r="C39" s="2580"/>
      <c r="D39" s="2580"/>
      <c r="E39" s="2580"/>
      <c r="F39" s="581" t="s">
        <v>710</v>
      </c>
      <c r="G39" s="582">
        <v>39988</v>
      </c>
      <c r="H39" s="583">
        <v>20000000</v>
      </c>
      <c r="I39" s="2621"/>
      <c r="J39" s="585" t="s">
        <v>749</v>
      </c>
      <c r="K39" s="2621"/>
      <c r="L39" s="583">
        <v>19807510</v>
      </c>
      <c r="M39" s="2621"/>
      <c r="N39" s="2621"/>
      <c r="O39" s="2580"/>
      <c r="P39" s="2618"/>
      <c r="Q39" s="2580"/>
      <c r="R39" s="2580"/>
      <c r="S39" s="2580"/>
      <c r="T39" s="2580"/>
      <c r="U39" s="2621"/>
      <c r="V39" s="2580"/>
      <c r="W39" s="690" t="s">
        <v>1728</v>
      </c>
      <c r="X39" s="690" t="s">
        <v>1729</v>
      </c>
      <c r="Y39" s="707">
        <v>59961290</v>
      </c>
      <c r="Z39" s="2580"/>
      <c r="AA39" s="2580"/>
      <c r="AB39" s="631">
        <v>19807510</v>
      </c>
      <c r="AC39" s="2618"/>
      <c r="AD39" s="2618"/>
      <c r="AE39" s="692">
        <v>39831370</v>
      </c>
      <c r="AF39" s="669" t="s">
        <v>1761</v>
      </c>
      <c r="AG39" s="2150"/>
      <c r="AH39" s="503"/>
      <c r="AI39" s="2150"/>
      <c r="AJ39" s="503"/>
      <c r="AK39" s="2150"/>
      <c r="AL39" s="2150"/>
      <c r="AM39" s="2651"/>
      <c r="AN39" s="78" t="s">
        <v>467</v>
      </c>
      <c r="AO39" s="2150"/>
      <c r="AP39" s="2150"/>
      <c r="AQ39" s="2150"/>
      <c r="AR39" s="2150"/>
      <c r="AS39" s="2150"/>
      <c r="AT39" s="2150"/>
      <c r="AU39" s="736">
        <f>Y39/2</f>
        <v>29980645</v>
      </c>
      <c r="AV39" s="27">
        <v>9850725</v>
      </c>
      <c r="AW39" s="736">
        <f>SUM(AU39:AV39)</f>
        <v>39831370</v>
      </c>
    </row>
    <row r="40" spans="1:50" s="27" customFormat="1" ht="39.75" customHeight="1" x14ac:dyDescent="0.2">
      <c r="A40" s="2580"/>
      <c r="B40" s="699" t="s">
        <v>1724</v>
      </c>
      <c r="C40" s="2580"/>
      <c r="D40" s="2580"/>
      <c r="E40" s="2580"/>
      <c r="F40" s="581" t="s">
        <v>711</v>
      </c>
      <c r="G40" s="582">
        <v>39951</v>
      </c>
      <c r="H40" s="583">
        <v>21000000</v>
      </c>
      <c r="I40" s="2621"/>
      <c r="J40" s="585" t="s">
        <v>750</v>
      </c>
      <c r="K40" s="2621"/>
      <c r="L40" s="583">
        <v>20981385</v>
      </c>
      <c r="M40" s="2621"/>
      <c r="N40" s="2621"/>
      <c r="O40" s="2580"/>
      <c r="P40" s="2618"/>
      <c r="Q40" s="2580"/>
      <c r="R40" s="2580"/>
      <c r="S40" s="2580"/>
      <c r="T40" s="2580"/>
      <c r="U40" s="2621"/>
      <c r="V40" s="2580"/>
      <c r="W40" s="676"/>
      <c r="X40" s="676"/>
      <c r="Y40" s="707"/>
      <c r="Z40" s="2580"/>
      <c r="AA40" s="2580"/>
      <c r="AB40" s="2644"/>
      <c r="AC40" s="2618"/>
      <c r="AD40" s="2618"/>
      <c r="AE40" s="692">
        <v>30</v>
      </c>
      <c r="AF40" s="671"/>
      <c r="AG40" s="2150"/>
      <c r="AH40" s="503"/>
      <c r="AI40" s="2150"/>
      <c r="AJ40" s="503"/>
      <c r="AK40" s="2150"/>
      <c r="AL40" s="2150"/>
      <c r="AM40" s="2651"/>
      <c r="AN40" s="78" t="s">
        <v>1248</v>
      </c>
      <c r="AO40" s="2150"/>
      <c r="AP40" s="2150"/>
      <c r="AQ40" s="2150"/>
      <c r="AR40" s="2150"/>
      <c r="AS40" s="2150"/>
      <c r="AT40" s="2150"/>
    </row>
    <row r="41" spans="1:50" s="27" customFormat="1" ht="60" customHeight="1" x14ac:dyDescent="0.2">
      <c r="A41" s="2580"/>
      <c r="B41" s="699" t="s">
        <v>1725</v>
      </c>
      <c r="C41" s="2580"/>
      <c r="D41" s="2580"/>
      <c r="E41" s="2580"/>
      <c r="F41" s="581" t="s">
        <v>712</v>
      </c>
      <c r="G41" s="582">
        <v>39994</v>
      </c>
      <c r="H41" s="583">
        <v>21870169</v>
      </c>
      <c r="I41" s="2621"/>
      <c r="J41" s="585" t="s">
        <v>751</v>
      </c>
      <c r="K41" s="2621"/>
      <c r="L41" s="583">
        <v>21739727</v>
      </c>
      <c r="M41" s="2621"/>
      <c r="N41" s="2621"/>
      <c r="O41" s="2580"/>
      <c r="P41" s="2618"/>
      <c r="Q41" s="2580"/>
      <c r="R41" s="2580"/>
      <c r="S41" s="2580"/>
      <c r="T41" s="2580"/>
      <c r="U41" s="2621"/>
      <c r="V41" s="2580"/>
      <c r="W41" s="676"/>
      <c r="X41" s="676"/>
      <c r="Y41" s="707"/>
      <c r="Z41" s="2580"/>
      <c r="AA41" s="2580"/>
      <c r="AB41" s="2645"/>
      <c r="AC41" s="2618"/>
      <c r="AD41" s="2618"/>
      <c r="AE41" s="692">
        <v>0</v>
      </c>
      <c r="AF41" s="671"/>
      <c r="AG41" s="2150"/>
      <c r="AH41" s="503"/>
      <c r="AI41" s="2150"/>
      <c r="AJ41" s="503"/>
      <c r="AK41" s="2150"/>
      <c r="AL41" s="2150"/>
      <c r="AM41" s="2651"/>
      <c r="AN41" s="78" t="s">
        <v>422</v>
      </c>
      <c r="AO41" s="2150"/>
      <c r="AP41" s="2150"/>
      <c r="AQ41" s="2150"/>
      <c r="AR41" s="2150"/>
      <c r="AS41" s="2150"/>
      <c r="AT41" s="2150"/>
      <c r="AV41" s="736">
        <f>Y38/2</f>
        <v>0</v>
      </c>
      <c r="AW41" s="27">
        <v>9850725</v>
      </c>
      <c r="AX41" s="736">
        <f>SUM(AV41:AW41)</f>
        <v>9850725</v>
      </c>
    </row>
    <row r="42" spans="1:50" s="27" customFormat="1" ht="53.25" customHeight="1" x14ac:dyDescent="0.2">
      <c r="A42" s="2580"/>
      <c r="B42" s="699" t="s">
        <v>1726</v>
      </c>
      <c r="C42" s="2580"/>
      <c r="D42" s="2580"/>
      <c r="E42" s="2580"/>
      <c r="F42" s="581" t="s">
        <v>713</v>
      </c>
      <c r="G42" s="582">
        <v>39988</v>
      </c>
      <c r="H42" s="583">
        <v>22863574</v>
      </c>
      <c r="I42" s="2621"/>
      <c r="J42" s="585" t="s">
        <v>752</v>
      </c>
      <c r="K42" s="2621"/>
      <c r="L42" s="583">
        <v>22706548</v>
      </c>
      <c r="M42" s="2621"/>
      <c r="N42" s="2621"/>
      <c r="O42" s="2580"/>
      <c r="P42" s="2618"/>
      <c r="Q42" s="2580"/>
      <c r="R42" s="2580"/>
      <c r="S42" s="2580"/>
      <c r="T42" s="2580"/>
      <c r="U42" s="2621"/>
      <c r="V42" s="2580"/>
      <c r="W42" s="676"/>
      <c r="X42" s="676"/>
      <c r="Y42" s="707"/>
      <c r="Z42" s="2580"/>
      <c r="AA42" s="2580"/>
      <c r="AB42" s="2645"/>
      <c r="AC42" s="2618"/>
      <c r="AD42" s="2618"/>
      <c r="AE42" s="692">
        <v>182</v>
      </c>
      <c r="AF42" s="671"/>
      <c r="AG42" s="2150"/>
      <c r="AH42" s="503"/>
      <c r="AI42" s="2150"/>
      <c r="AJ42" s="503"/>
      <c r="AK42" s="2150"/>
      <c r="AL42" s="2150"/>
      <c r="AM42" s="2651"/>
      <c r="AN42" s="78" t="s">
        <v>407</v>
      </c>
      <c r="AO42" s="2150"/>
      <c r="AP42" s="2150"/>
      <c r="AQ42" s="2150"/>
      <c r="AR42" s="2150"/>
      <c r="AS42" s="2150"/>
      <c r="AT42" s="2150"/>
    </row>
    <row r="43" spans="1:50" s="27" customFormat="1" ht="63" customHeight="1" x14ac:dyDescent="0.2">
      <c r="A43" s="2581"/>
      <c r="B43" s="699" t="s">
        <v>1727</v>
      </c>
      <c r="C43" s="2581"/>
      <c r="D43" s="2581"/>
      <c r="E43" s="2581"/>
      <c r="F43" s="581" t="s">
        <v>714</v>
      </c>
      <c r="G43" s="582">
        <v>39951</v>
      </c>
      <c r="H43" s="583">
        <v>18000000</v>
      </c>
      <c r="I43" s="2622"/>
      <c r="J43" s="585" t="s">
        <v>753</v>
      </c>
      <c r="K43" s="2622"/>
      <c r="L43" s="583">
        <v>17989964</v>
      </c>
      <c r="M43" s="2622"/>
      <c r="N43" s="2622"/>
      <c r="O43" s="2581"/>
      <c r="P43" s="2619"/>
      <c r="Q43" s="2581"/>
      <c r="R43" s="2581"/>
      <c r="S43" s="2581"/>
      <c r="T43" s="2581"/>
      <c r="U43" s="2622"/>
      <c r="V43" s="2581"/>
      <c r="W43" s="674"/>
      <c r="X43" s="674"/>
      <c r="Y43" s="707"/>
      <c r="Z43" s="2581"/>
      <c r="AA43" s="2581"/>
      <c r="AB43" s="2646"/>
      <c r="AC43" s="2619"/>
      <c r="AD43" s="2619"/>
      <c r="AE43" s="692">
        <v>206</v>
      </c>
      <c r="AF43" s="672"/>
      <c r="AG43" s="1743"/>
      <c r="AH43" s="503"/>
      <c r="AI43" s="1743"/>
      <c r="AJ43" s="503"/>
      <c r="AK43" s="1743"/>
      <c r="AL43" s="1743"/>
      <c r="AM43" s="2652"/>
      <c r="AN43" s="78" t="s">
        <v>1252</v>
      </c>
      <c r="AO43" s="1743"/>
      <c r="AP43" s="1743"/>
      <c r="AQ43" s="1743"/>
      <c r="AR43" s="1743"/>
      <c r="AS43" s="1743"/>
      <c r="AT43" s="1743"/>
    </row>
    <row r="44" spans="1:50" s="27" customFormat="1" ht="40.5" customHeight="1" x14ac:dyDescent="0.2">
      <c r="A44" s="2588" t="s">
        <v>716</v>
      </c>
      <c r="B44" s="699" t="s">
        <v>1730</v>
      </c>
      <c r="C44" s="2647" t="s">
        <v>42</v>
      </c>
      <c r="D44" s="2588" t="s">
        <v>769</v>
      </c>
      <c r="E44" s="2647" t="s">
        <v>777</v>
      </c>
      <c r="F44" s="581" t="s">
        <v>778</v>
      </c>
      <c r="G44" s="582">
        <v>39959</v>
      </c>
      <c r="H44" s="583">
        <v>20000000</v>
      </c>
      <c r="I44" s="2564">
        <v>40038</v>
      </c>
      <c r="J44" s="585" t="s">
        <v>754</v>
      </c>
      <c r="K44" s="2564">
        <v>40038</v>
      </c>
      <c r="L44" s="583">
        <v>19998760</v>
      </c>
      <c r="M44" s="2657">
        <v>40050</v>
      </c>
      <c r="N44" s="2657">
        <v>40091</v>
      </c>
      <c r="O44" s="2660"/>
      <c r="P44" s="2663">
        <f>SUM(L44:L49)</f>
        <v>131894192</v>
      </c>
      <c r="Q44" s="586"/>
      <c r="R44" s="586"/>
      <c r="S44" s="586"/>
      <c r="T44" s="586"/>
      <c r="U44" s="2564">
        <v>40165</v>
      </c>
      <c r="V44" s="2601">
        <v>45</v>
      </c>
      <c r="W44" s="683"/>
      <c r="X44" s="683"/>
      <c r="Y44" s="686">
        <v>19971526</v>
      </c>
      <c r="Z44" s="584"/>
      <c r="AA44" s="584"/>
      <c r="AB44" s="2653">
        <f>AE46+9985526</f>
        <v>29956712</v>
      </c>
      <c r="AC44" s="2654">
        <v>131894192</v>
      </c>
      <c r="AD44" s="2647"/>
      <c r="AE44" s="700">
        <v>9999380</v>
      </c>
      <c r="AF44" s="2666"/>
      <c r="AG44" s="2666"/>
      <c r="AH44" s="508"/>
      <c r="AI44" s="2666"/>
      <c r="AJ44" s="508"/>
      <c r="AK44" s="2666"/>
      <c r="AL44" s="1818" t="s">
        <v>622</v>
      </c>
      <c r="AM44" s="2669">
        <f>AB44+AC44+AD44+AF44+AG44+AI44+AK44</f>
        <v>161850904</v>
      </c>
      <c r="AN44" s="78" t="s">
        <v>407</v>
      </c>
      <c r="AO44" s="2666" t="s">
        <v>775</v>
      </c>
      <c r="AP44" s="2666">
        <v>3118592588</v>
      </c>
      <c r="AQ44" s="2666"/>
      <c r="AR44" s="2666" t="s">
        <v>1230</v>
      </c>
      <c r="AS44" s="2666" t="s">
        <v>1249</v>
      </c>
      <c r="AT44" s="2666" t="s">
        <v>1230</v>
      </c>
    </row>
    <row r="45" spans="1:50" s="27" customFormat="1" ht="46.5" customHeight="1" x14ac:dyDescent="0.25">
      <c r="A45" s="2589"/>
      <c r="B45" s="699" t="s">
        <v>1731</v>
      </c>
      <c r="C45" s="2648"/>
      <c r="D45" s="2589"/>
      <c r="E45" s="2648"/>
      <c r="F45" s="581" t="s">
        <v>779</v>
      </c>
      <c r="G45" s="582">
        <v>39951</v>
      </c>
      <c r="H45" s="583">
        <v>23000000</v>
      </c>
      <c r="I45" s="2565"/>
      <c r="J45" s="585" t="s">
        <v>755</v>
      </c>
      <c r="K45" s="2565"/>
      <c r="L45" s="583">
        <v>22953952</v>
      </c>
      <c r="M45" s="2658"/>
      <c r="N45" s="2658"/>
      <c r="O45" s="2661"/>
      <c r="P45" s="2664"/>
      <c r="Q45" s="586"/>
      <c r="R45" s="586"/>
      <c r="S45" s="586"/>
      <c r="T45" s="586"/>
      <c r="U45" s="2565"/>
      <c r="V45" s="2602"/>
      <c r="W45" s="684"/>
      <c r="X45" s="684"/>
      <c r="Y45" s="687"/>
      <c r="Z45" s="584"/>
      <c r="AA45" s="584"/>
      <c r="AB45" s="2648"/>
      <c r="AC45" s="2655"/>
      <c r="AD45" s="2648"/>
      <c r="AE45" s="700">
        <v>11476976</v>
      </c>
      <c r="AF45" s="2667"/>
      <c r="AG45" s="2667"/>
      <c r="AH45" s="509"/>
      <c r="AI45" s="2667"/>
      <c r="AJ45" s="509"/>
      <c r="AK45" s="2667"/>
      <c r="AL45" s="2594"/>
      <c r="AM45" s="2670"/>
      <c r="AN45" s="78" t="s">
        <v>407</v>
      </c>
      <c r="AO45" s="2667"/>
      <c r="AP45" s="2667"/>
      <c r="AQ45" s="2667"/>
      <c r="AR45" s="2667"/>
      <c r="AS45" s="2667"/>
      <c r="AT45" s="2667"/>
    </row>
    <row r="46" spans="1:50" s="27" customFormat="1" ht="58.5" customHeight="1" x14ac:dyDescent="0.25">
      <c r="A46" s="2589"/>
      <c r="B46" s="699" t="s">
        <v>1732</v>
      </c>
      <c r="C46" s="2648"/>
      <c r="D46" s="2589"/>
      <c r="E46" s="2648"/>
      <c r="F46" s="581" t="s">
        <v>780</v>
      </c>
      <c r="G46" s="582">
        <v>39947</v>
      </c>
      <c r="H46" s="583">
        <v>20000000</v>
      </c>
      <c r="I46" s="2565"/>
      <c r="J46" s="585" t="s">
        <v>756</v>
      </c>
      <c r="K46" s="2565"/>
      <c r="L46" s="583">
        <v>19971320</v>
      </c>
      <c r="M46" s="2658"/>
      <c r="N46" s="2658"/>
      <c r="O46" s="2661"/>
      <c r="P46" s="2664"/>
      <c r="Q46" s="586"/>
      <c r="R46" s="586"/>
      <c r="S46" s="586"/>
      <c r="T46" s="586"/>
      <c r="U46" s="2565"/>
      <c r="V46" s="2602"/>
      <c r="W46" s="585" t="s">
        <v>1736</v>
      </c>
      <c r="X46" s="585" t="s">
        <v>1737</v>
      </c>
      <c r="Y46" s="701">
        <v>19971526</v>
      </c>
      <c r="Z46" s="585"/>
      <c r="AA46" s="585"/>
      <c r="AB46" s="2648"/>
      <c r="AC46" s="2655"/>
      <c r="AD46" s="2648"/>
      <c r="AE46" s="700">
        <v>19971186</v>
      </c>
      <c r="AF46" s="2667"/>
      <c r="AG46" s="2667"/>
      <c r="AH46" s="509"/>
      <c r="AI46" s="2667"/>
      <c r="AJ46" s="509"/>
      <c r="AK46" s="2667"/>
      <c r="AL46" s="2594"/>
      <c r="AM46" s="2670"/>
      <c r="AN46" s="78" t="s">
        <v>467</v>
      </c>
      <c r="AO46" s="2667"/>
      <c r="AP46" s="2667"/>
      <c r="AQ46" s="2667"/>
      <c r="AR46" s="2667"/>
      <c r="AS46" s="2667"/>
      <c r="AT46" s="2667"/>
    </row>
    <row r="47" spans="1:50" s="27" customFormat="1" ht="54.75" customHeight="1" x14ac:dyDescent="0.25">
      <c r="A47" s="2589"/>
      <c r="B47" s="699" t="s">
        <v>1733</v>
      </c>
      <c r="C47" s="2648"/>
      <c r="D47" s="2589"/>
      <c r="E47" s="2648"/>
      <c r="F47" s="581" t="s">
        <v>781</v>
      </c>
      <c r="G47" s="582">
        <v>39944</v>
      </c>
      <c r="H47" s="583">
        <v>29000000</v>
      </c>
      <c r="I47" s="2565"/>
      <c r="J47" s="585" t="s">
        <v>757</v>
      </c>
      <c r="K47" s="2565"/>
      <c r="L47" s="583">
        <v>28995656</v>
      </c>
      <c r="M47" s="2658"/>
      <c r="N47" s="2658"/>
      <c r="O47" s="2661"/>
      <c r="P47" s="2664"/>
      <c r="Q47" s="586"/>
      <c r="R47" s="586"/>
      <c r="S47" s="586"/>
      <c r="T47" s="586"/>
      <c r="U47" s="2565"/>
      <c r="V47" s="2602"/>
      <c r="W47" s="684"/>
      <c r="X47" s="684"/>
      <c r="Y47" s="687"/>
      <c r="Z47" s="584"/>
      <c r="AA47" s="584"/>
      <c r="AB47" s="2648"/>
      <c r="AC47" s="2655"/>
      <c r="AD47" s="2648"/>
      <c r="AE47" s="700">
        <v>14497828</v>
      </c>
      <c r="AF47" s="2667"/>
      <c r="AG47" s="2667"/>
      <c r="AH47" s="509"/>
      <c r="AI47" s="2667"/>
      <c r="AJ47" s="509"/>
      <c r="AK47" s="2667"/>
      <c r="AL47" s="2594"/>
      <c r="AM47" s="2670"/>
      <c r="AN47" s="78" t="s">
        <v>407</v>
      </c>
      <c r="AO47" s="2667"/>
      <c r="AP47" s="2667"/>
      <c r="AQ47" s="2667"/>
      <c r="AR47" s="2667"/>
      <c r="AS47" s="2667"/>
      <c r="AT47" s="2667"/>
    </row>
    <row r="48" spans="1:50" s="27" customFormat="1" ht="47.25" customHeight="1" x14ac:dyDescent="0.25">
      <c r="A48" s="2589"/>
      <c r="B48" s="699" t="s">
        <v>1734</v>
      </c>
      <c r="C48" s="2648"/>
      <c r="D48" s="2589"/>
      <c r="E48" s="2648"/>
      <c r="F48" s="581" t="s">
        <v>193</v>
      </c>
      <c r="G48" s="582">
        <v>39944</v>
      </c>
      <c r="H48" s="583">
        <v>20000000</v>
      </c>
      <c r="I48" s="2565"/>
      <c r="J48" s="585" t="s">
        <v>758</v>
      </c>
      <c r="K48" s="2565"/>
      <c r="L48" s="583">
        <v>19998554</v>
      </c>
      <c r="M48" s="2658"/>
      <c r="N48" s="2658"/>
      <c r="O48" s="2661"/>
      <c r="P48" s="2664"/>
      <c r="Q48" s="586"/>
      <c r="R48" s="586"/>
      <c r="S48" s="586"/>
      <c r="T48" s="586"/>
      <c r="U48" s="2565"/>
      <c r="V48" s="2602"/>
      <c r="W48" s="684"/>
      <c r="X48" s="684"/>
      <c r="Y48" s="687"/>
      <c r="Z48" s="584"/>
      <c r="AA48" s="584"/>
      <c r="AB48" s="2648"/>
      <c r="AC48" s="2655"/>
      <c r="AD48" s="2648"/>
      <c r="AE48" s="700">
        <v>9999277</v>
      </c>
      <c r="AF48" s="2667"/>
      <c r="AG48" s="2667"/>
      <c r="AH48" s="509"/>
      <c r="AI48" s="2667"/>
      <c r="AJ48" s="509"/>
      <c r="AK48" s="2667"/>
      <c r="AL48" s="2594"/>
      <c r="AM48" s="2670"/>
      <c r="AN48" s="78" t="s">
        <v>422</v>
      </c>
      <c r="AO48" s="2667"/>
      <c r="AP48" s="2667"/>
      <c r="AQ48" s="2667"/>
      <c r="AR48" s="2667"/>
      <c r="AS48" s="2667"/>
      <c r="AT48" s="2667"/>
    </row>
    <row r="49" spans="1:51" s="27" customFormat="1" ht="70.5" customHeight="1" x14ac:dyDescent="0.25">
      <c r="A49" s="2590"/>
      <c r="B49" s="699" t="s">
        <v>1735</v>
      </c>
      <c r="C49" s="2649"/>
      <c r="D49" s="2590"/>
      <c r="E49" s="2649"/>
      <c r="F49" s="581" t="s">
        <v>782</v>
      </c>
      <c r="G49" s="582">
        <v>39951</v>
      </c>
      <c r="H49" s="583">
        <v>20000000</v>
      </c>
      <c r="I49" s="2566"/>
      <c r="J49" s="585" t="s">
        <v>759</v>
      </c>
      <c r="K49" s="2566"/>
      <c r="L49" s="583">
        <v>19975950</v>
      </c>
      <c r="M49" s="2659"/>
      <c r="N49" s="2659"/>
      <c r="O49" s="2662"/>
      <c r="P49" s="2665"/>
      <c r="Q49" s="586"/>
      <c r="R49" s="586"/>
      <c r="S49" s="586"/>
      <c r="T49" s="586"/>
      <c r="U49" s="2566"/>
      <c r="V49" s="2603"/>
      <c r="W49" s="685"/>
      <c r="X49" s="685"/>
      <c r="Y49" s="688"/>
      <c r="Z49" s="584"/>
      <c r="AA49" s="584"/>
      <c r="AB49" s="2649"/>
      <c r="AC49" s="2656"/>
      <c r="AD49" s="2649"/>
      <c r="AE49" s="700">
        <v>9987975</v>
      </c>
      <c r="AF49" s="2668"/>
      <c r="AG49" s="2668"/>
      <c r="AH49" s="509"/>
      <c r="AI49" s="2668"/>
      <c r="AJ49" s="509"/>
      <c r="AK49" s="2668"/>
      <c r="AL49" s="2595"/>
      <c r="AM49" s="2671"/>
      <c r="AN49" s="78" t="s">
        <v>1253</v>
      </c>
      <c r="AO49" s="2668"/>
      <c r="AP49" s="2668"/>
      <c r="AQ49" s="2668"/>
      <c r="AR49" s="2668"/>
      <c r="AS49" s="2668"/>
      <c r="AT49" s="2668"/>
      <c r="AW49" s="27">
        <v>19975950</v>
      </c>
      <c r="AX49" s="27">
        <f>AW49/2</f>
        <v>9987975</v>
      </c>
    </row>
    <row r="50" spans="1:51" s="27" customFormat="1" ht="51" x14ac:dyDescent="0.25">
      <c r="A50" s="578" t="s">
        <v>922</v>
      </c>
      <c r="B50" s="579" t="s">
        <v>850</v>
      </c>
      <c r="C50" s="578" t="s">
        <v>401</v>
      </c>
      <c r="D50" s="579" t="s">
        <v>923</v>
      </c>
      <c r="E50" s="632" t="s">
        <v>924</v>
      </c>
      <c r="F50" s="581" t="s">
        <v>925</v>
      </c>
      <c r="G50" s="582">
        <v>39962</v>
      </c>
      <c r="H50" s="583">
        <v>9564491</v>
      </c>
      <c r="I50" s="584">
        <v>40060</v>
      </c>
      <c r="J50" s="585" t="s">
        <v>1045</v>
      </c>
      <c r="K50" s="582">
        <v>40060</v>
      </c>
      <c r="L50" s="583">
        <v>9200000</v>
      </c>
      <c r="M50" s="585">
        <v>40065</v>
      </c>
      <c r="N50" s="584"/>
      <c r="O50" s="578">
        <v>2</v>
      </c>
      <c r="P50" s="586">
        <v>9200000</v>
      </c>
      <c r="Q50" s="586"/>
      <c r="R50" s="586"/>
      <c r="S50" s="586"/>
      <c r="T50" s="586"/>
      <c r="U50" s="580"/>
      <c r="V50" s="580"/>
      <c r="W50" s="580"/>
      <c r="X50" s="580"/>
      <c r="Y50" s="580"/>
      <c r="Z50" s="584"/>
      <c r="AA50" s="584"/>
      <c r="AB50" s="587"/>
      <c r="AC50" s="587">
        <v>9200000</v>
      </c>
      <c r="AD50" s="587"/>
      <c r="AE50" s="604">
        <v>4600000</v>
      </c>
      <c r="AF50" s="24"/>
      <c r="AG50" s="24"/>
      <c r="AH50" s="24"/>
      <c r="AI50" s="24"/>
      <c r="AJ50" s="24"/>
      <c r="AK50" s="24"/>
      <c r="AL50" s="23" t="s">
        <v>406</v>
      </c>
      <c r="AM50" s="297">
        <f t="shared" ref="AM50:AM63" si="4">AB50+AC50+AD50+AF50+AG50+AI50+AK50</f>
        <v>9200000</v>
      </c>
      <c r="AN50" s="84"/>
      <c r="AO50" s="23" t="s">
        <v>926</v>
      </c>
      <c r="AP50" s="23">
        <v>7316106</v>
      </c>
      <c r="AQ50" s="23"/>
      <c r="AR50" s="276"/>
      <c r="AS50" s="345"/>
      <c r="AT50" s="276"/>
    </row>
    <row r="51" spans="1:51" s="27" customFormat="1" ht="50.25" customHeight="1" x14ac:dyDescent="0.25">
      <c r="A51" s="2579" t="s">
        <v>815</v>
      </c>
      <c r="B51" s="630" t="s">
        <v>1738</v>
      </c>
      <c r="C51" s="2582" t="s">
        <v>42</v>
      </c>
      <c r="D51" s="2582" t="s">
        <v>1044</v>
      </c>
      <c r="E51" s="2582" t="s">
        <v>116</v>
      </c>
      <c r="F51" s="581" t="s">
        <v>308</v>
      </c>
      <c r="G51" s="582">
        <v>39944</v>
      </c>
      <c r="H51" s="583">
        <v>22000000</v>
      </c>
      <c r="I51" s="2620">
        <v>40060</v>
      </c>
      <c r="J51" s="585" t="s">
        <v>1046</v>
      </c>
      <c r="K51" s="2620">
        <v>40060</v>
      </c>
      <c r="L51" s="583">
        <v>21988637</v>
      </c>
      <c r="M51" s="2620">
        <v>40060</v>
      </c>
      <c r="N51" s="2620">
        <v>40085</v>
      </c>
      <c r="O51" s="2614" t="s">
        <v>697</v>
      </c>
      <c r="P51" s="2638">
        <v>124304337</v>
      </c>
      <c r="Q51" s="586"/>
      <c r="R51" s="586"/>
      <c r="S51" s="586"/>
      <c r="T51" s="586"/>
      <c r="U51" s="2585">
        <v>40164</v>
      </c>
      <c r="V51" s="2675">
        <v>45</v>
      </c>
      <c r="W51" s="706"/>
      <c r="X51" s="706"/>
      <c r="Y51" s="707"/>
      <c r="Z51" s="2620"/>
      <c r="AA51" s="2620"/>
      <c r="AB51" s="2638"/>
      <c r="AC51" s="583">
        <v>21988637</v>
      </c>
      <c r="AD51" s="2638"/>
      <c r="AE51" s="705">
        <v>0</v>
      </c>
      <c r="AF51" s="2151"/>
      <c r="AG51" s="2151"/>
      <c r="AH51" s="528"/>
      <c r="AI51" s="2151"/>
      <c r="AJ51" s="528"/>
      <c r="AK51" s="2151"/>
      <c r="AL51" s="2672" t="s">
        <v>1132</v>
      </c>
      <c r="AM51" s="297">
        <f t="shared" si="4"/>
        <v>21988637</v>
      </c>
      <c r="AN51" s="84"/>
      <c r="AO51" s="2151" t="s">
        <v>348</v>
      </c>
      <c r="AP51" s="2151">
        <v>3138308700</v>
      </c>
      <c r="AQ51" s="2672" t="s">
        <v>1366</v>
      </c>
      <c r="AR51" s="276"/>
      <c r="AS51" s="345"/>
      <c r="AT51" s="276"/>
    </row>
    <row r="52" spans="1:51" s="27" customFormat="1" ht="48" customHeight="1" x14ac:dyDescent="0.25">
      <c r="A52" s="2580"/>
      <c r="B52" s="630" t="s">
        <v>1739</v>
      </c>
      <c r="C52" s="2583"/>
      <c r="D52" s="2583"/>
      <c r="E52" s="2583"/>
      <c r="F52" s="581" t="s">
        <v>309</v>
      </c>
      <c r="G52" s="582">
        <v>39955</v>
      </c>
      <c r="H52" s="583">
        <v>30058423</v>
      </c>
      <c r="I52" s="2621"/>
      <c r="J52" s="585" t="s">
        <v>1047</v>
      </c>
      <c r="K52" s="2621"/>
      <c r="L52" s="583">
        <v>29987948</v>
      </c>
      <c r="M52" s="2621"/>
      <c r="N52" s="2621"/>
      <c r="O52" s="2615"/>
      <c r="P52" s="2639"/>
      <c r="Q52" s="586"/>
      <c r="R52" s="586"/>
      <c r="S52" s="586"/>
      <c r="T52" s="586"/>
      <c r="U52" s="2586"/>
      <c r="V52" s="2676"/>
      <c r="W52" s="708" t="s">
        <v>1772</v>
      </c>
      <c r="X52" s="708" t="s">
        <v>1773</v>
      </c>
      <c r="Y52" s="707">
        <v>19988984</v>
      </c>
      <c r="Z52" s="2621"/>
      <c r="AA52" s="2621"/>
      <c r="AB52" s="2639"/>
      <c r="AC52" s="583">
        <v>56924004</v>
      </c>
      <c r="AD52" s="2639"/>
      <c r="AE52" s="705">
        <v>9994492</v>
      </c>
      <c r="AF52" s="2152"/>
      <c r="AG52" s="2152"/>
      <c r="AH52" s="528"/>
      <c r="AI52" s="2152"/>
      <c r="AJ52" s="528"/>
      <c r="AK52" s="2152"/>
      <c r="AL52" s="2673"/>
      <c r="AM52" s="297">
        <f t="shared" si="4"/>
        <v>56924004</v>
      </c>
      <c r="AN52" s="84"/>
      <c r="AO52" s="2152"/>
      <c r="AP52" s="2152"/>
      <c r="AQ52" s="2673"/>
      <c r="AR52" s="276"/>
      <c r="AS52" s="345"/>
      <c r="AT52" s="276"/>
      <c r="AU52" s="736"/>
      <c r="AV52" s="736">
        <f>AU53+11508539</f>
        <v>14982075</v>
      </c>
      <c r="AW52" s="736">
        <f>SUM(AE52+AV52)</f>
        <v>24976567</v>
      </c>
    </row>
    <row r="53" spans="1:51" s="27" customFormat="1" ht="42" customHeight="1" x14ac:dyDescent="0.25">
      <c r="A53" s="2580"/>
      <c r="B53" s="630" t="s">
        <v>1740</v>
      </c>
      <c r="C53" s="2583"/>
      <c r="D53" s="2583"/>
      <c r="E53" s="2583"/>
      <c r="F53" s="581" t="s">
        <v>310</v>
      </c>
      <c r="G53" s="582">
        <v>39951</v>
      </c>
      <c r="H53" s="583">
        <v>36385202</v>
      </c>
      <c r="I53" s="2621"/>
      <c r="J53" s="585" t="s">
        <v>1048</v>
      </c>
      <c r="K53" s="2621"/>
      <c r="L53" s="583">
        <v>36369406</v>
      </c>
      <c r="M53" s="2621"/>
      <c r="N53" s="2621"/>
      <c r="O53" s="2615"/>
      <c r="P53" s="2639"/>
      <c r="Q53" s="586"/>
      <c r="R53" s="586"/>
      <c r="S53" s="586"/>
      <c r="T53" s="586"/>
      <c r="U53" s="2586"/>
      <c r="V53" s="2676"/>
      <c r="W53" s="708" t="s">
        <v>1770</v>
      </c>
      <c r="X53" s="708" t="s">
        <v>1771</v>
      </c>
      <c r="Y53" s="707">
        <v>6947072</v>
      </c>
      <c r="Z53" s="2621"/>
      <c r="AA53" s="2621"/>
      <c r="AB53" s="2639"/>
      <c r="AC53" s="583">
        <v>43316478</v>
      </c>
      <c r="AD53" s="2639"/>
      <c r="AE53" s="705">
        <v>18467510</v>
      </c>
      <c r="AF53" s="2152"/>
      <c r="AG53" s="2152"/>
      <c r="AH53" s="528"/>
      <c r="AI53" s="2152"/>
      <c r="AJ53" s="528"/>
      <c r="AK53" s="2152"/>
      <c r="AL53" s="2673"/>
      <c r="AM53" s="297">
        <f t="shared" si="4"/>
        <v>43316478</v>
      </c>
      <c r="AN53" s="84"/>
      <c r="AO53" s="2152"/>
      <c r="AP53" s="2152"/>
      <c r="AQ53" s="2673"/>
      <c r="AR53" s="276"/>
      <c r="AS53" s="345"/>
      <c r="AT53" s="276"/>
      <c r="AU53" s="736">
        <f>Y53/2</f>
        <v>3473536</v>
      </c>
      <c r="AV53" s="27">
        <v>36369406</v>
      </c>
      <c r="AW53" s="736">
        <f>AV53/2</f>
        <v>18184703</v>
      </c>
      <c r="AX53" s="27">
        <v>11508539</v>
      </c>
      <c r="AY53" s="736">
        <f>AW53-AX53</f>
        <v>6676164</v>
      </c>
    </row>
    <row r="54" spans="1:51" s="27" customFormat="1" ht="69" customHeight="1" x14ac:dyDescent="0.25">
      <c r="A54" s="2581"/>
      <c r="B54" s="630" t="s">
        <v>1741</v>
      </c>
      <c r="C54" s="2584"/>
      <c r="D54" s="2584"/>
      <c r="E54" s="2584"/>
      <c r="F54" s="581" t="s">
        <v>311</v>
      </c>
      <c r="G54" s="582">
        <v>39951</v>
      </c>
      <c r="H54" s="583">
        <v>35972307</v>
      </c>
      <c r="I54" s="2622"/>
      <c r="J54" s="585" t="s">
        <v>1049</v>
      </c>
      <c r="K54" s="2622"/>
      <c r="L54" s="583">
        <v>35958346</v>
      </c>
      <c r="M54" s="2622"/>
      <c r="N54" s="2622"/>
      <c r="O54" s="2616"/>
      <c r="P54" s="2640"/>
      <c r="Q54" s="586"/>
      <c r="R54" s="586"/>
      <c r="S54" s="586"/>
      <c r="T54" s="586"/>
      <c r="U54" s="2587"/>
      <c r="V54" s="2677"/>
      <c r="W54" s="706"/>
      <c r="X54" s="706"/>
      <c r="Y54" s="707"/>
      <c r="Z54" s="2622"/>
      <c r="AA54" s="2622"/>
      <c r="AB54" s="2640"/>
      <c r="AC54" s="583">
        <v>35958346</v>
      </c>
      <c r="AD54" s="2640"/>
      <c r="AE54" s="705"/>
      <c r="AF54" s="2153"/>
      <c r="AG54" s="2153"/>
      <c r="AH54" s="528"/>
      <c r="AI54" s="2153"/>
      <c r="AJ54" s="528"/>
      <c r="AK54" s="2153"/>
      <c r="AL54" s="2674"/>
      <c r="AM54" s="297">
        <f t="shared" si="4"/>
        <v>35958346</v>
      </c>
      <c r="AN54" s="84"/>
      <c r="AO54" s="2153"/>
      <c r="AP54" s="2153"/>
      <c r="AQ54" s="2674"/>
      <c r="AR54" s="276"/>
      <c r="AS54" s="345"/>
      <c r="AT54" s="276"/>
      <c r="AU54" s="736">
        <f>SUM(Y52:Y53)</f>
        <v>26936056</v>
      </c>
      <c r="AV54" s="736">
        <f>AU54/2</f>
        <v>13468028</v>
      </c>
    </row>
    <row r="55" spans="1:51" s="27" customFormat="1" ht="45" customHeight="1" x14ac:dyDescent="0.25">
      <c r="A55" s="2579" t="s">
        <v>816</v>
      </c>
      <c r="B55" s="630" t="s">
        <v>1747</v>
      </c>
      <c r="C55" s="2579" t="s">
        <v>42</v>
      </c>
      <c r="D55" s="2582" t="s">
        <v>822</v>
      </c>
      <c r="E55" s="2579" t="s">
        <v>446</v>
      </c>
      <c r="F55" s="581" t="s">
        <v>192</v>
      </c>
      <c r="G55" s="582">
        <v>39944</v>
      </c>
      <c r="H55" s="583">
        <v>20000000</v>
      </c>
      <c r="I55" s="2620">
        <v>40060</v>
      </c>
      <c r="J55" s="585" t="s">
        <v>1050</v>
      </c>
      <c r="K55" s="2620">
        <v>40060</v>
      </c>
      <c r="L55" s="583">
        <v>19980416</v>
      </c>
      <c r="M55" s="2620">
        <v>40060</v>
      </c>
      <c r="N55" s="2620">
        <v>40081</v>
      </c>
      <c r="O55" s="2579">
        <v>3</v>
      </c>
      <c r="P55" s="2680">
        <v>136520172</v>
      </c>
      <c r="Q55" s="586"/>
      <c r="R55" s="586"/>
      <c r="S55" s="586"/>
      <c r="T55" s="586"/>
      <c r="U55" s="584"/>
      <c r="V55" s="584"/>
      <c r="W55" s="584"/>
      <c r="X55" s="584"/>
      <c r="Y55" s="584"/>
      <c r="Z55" s="584"/>
      <c r="AA55" s="584"/>
      <c r="AB55" s="587"/>
      <c r="AC55" s="583">
        <v>19980416</v>
      </c>
      <c r="AD55" s="2579"/>
      <c r="AE55" s="605"/>
      <c r="AF55" s="670"/>
      <c r="AG55" s="1742"/>
      <c r="AH55" s="503"/>
      <c r="AI55" s="1742"/>
      <c r="AJ55" s="503"/>
      <c r="AK55" s="1742"/>
      <c r="AL55" s="1742" t="s">
        <v>1133</v>
      </c>
      <c r="AM55" s="297">
        <f t="shared" si="4"/>
        <v>19980416</v>
      </c>
      <c r="AN55" s="84"/>
      <c r="AO55" s="1742" t="s">
        <v>824</v>
      </c>
      <c r="AP55" s="1742">
        <v>3208353629</v>
      </c>
      <c r="AQ55" s="23"/>
      <c r="AR55" s="276"/>
      <c r="AS55" s="345"/>
      <c r="AT55" s="276"/>
    </row>
    <row r="56" spans="1:51" s="27" customFormat="1" ht="52.5" customHeight="1" x14ac:dyDescent="0.25">
      <c r="A56" s="2580"/>
      <c r="B56" s="630" t="s">
        <v>1742</v>
      </c>
      <c r="C56" s="2580"/>
      <c r="D56" s="2583"/>
      <c r="E56" s="2580"/>
      <c r="F56" s="581" t="s">
        <v>573</v>
      </c>
      <c r="G56" s="582">
        <v>39944</v>
      </c>
      <c r="H56" s="583">
        <v>20090960</v>
      </c>
      <c r="I56" s="2621"/>
      <c r="J56" s="585" t="s">
        <v>1051</v>
      </c>
      <c r="K56" s="2621"/>
      <c r="L56" s="583">
        <v>20002226</v>
      </c>
      <c r="M56" s="2621"/>
      <c r="N56" s="2621"/>
      <c r="O56" s="2580"/>
      <c r="P56" s="2681"/>
      <c r="Q56" s="586"/>
      <c r="R56" s="586"/>
      <c r="S56" s="586"/>
      <c r="T56" s="586"/>
      <c r="U56" s="584"/>
      <c r="V56" s="584"/>
      <c r="W56" s="584"/>
      <c r="X56" s="584"/>
      <c r="Y56" s="584"/>
      <c r="Z56" s="584"/>
      <c r="AA56" s="584"/>
      <c r="AB56" s="587"/>
      <c r="AC56" s="583">
        <v>20002226</v>
      </c>
      <c r="AD56" s="2580"/>
      <c r="AE56" s="609"/>
      <c r="AF56" s="671"/>
      <c r="AG56" s="2150"/>
      <c r="AH56" s="525"/>
      <c r="AI56" s="2150"/>
      <c r="AJ56" s="525"/>
      <c r="AK56" s="2150"/>
      <c r="AL56" s="2150"/>
      <c r="AM56" s="297">
        <f t="shared" si="4"/>
        <v>20002226</v>
      </c>
      <c r="AN56" s="84"/>
      <c r="AO56" s="2150"/>
      <c r="AP56" s="2150"/>
      <c r="AQ56" s="23"/>
      <c r="AR56" s="276"/>
      <c r="AS56" s="345"/>
      <c r="AT56" s="276"/>
      <c r="AV56" s="27">
        <v>11508539</v>
      </c>
      <c r="AW56" s="27">
        <v>13468028</v>
      </c>
      <c r="AX56" s="27">
        <f>SUM(AV56:AW56)</f>
        <v>24976567</v>
      </c>
    </row>
    <row r="57" spans="1:51" s="27" customFormat="1" ht="51" customHeight="1" x14ac:dyDescent="0.25">
      <c r="A57" s="2580"/>
      <c r="B57" s="630" t="s">
        <v>1743</v>
      </c>
      <c r="C57" s="2580"/>
      <c r="D57" s="2583"/>
      <c r="E57" s="2580"/>
      <c r="F57" s="581" t="s">
        <v>823</v>
      </c>
      <c r="G57" s="582">
        <v>39944</v>
      </c>
      <c r="H57" s="583">
        <v>21000000</v>
      </c>
      <c r="I57" s="2621"/>
      <c r="J57" s="585" t="s">
        <v>1052</v>
      </c>
      <c r="K57" s="2621"/>
      <c r="L57" s="583">
        <v>20992807</v>
      </c>
      <c r="M57" s="2621"/>
      <c r="N57" s="2621"/>
      <c r="O57" s="2580"/>
      <c r="P57" s="2681"/>
      <c r="Q57" s="586"/>
      <c r="R57" s="586"/>
      <c r="S57" s="586"/>
      <c r="T57" s="586"/>
      <c r="U57" s="584"/>
      <c r="V57" s="584"/>
      <c r="W57" s="584"/>
      <c r="X57" s="584"/>
      <c r="Y57" s="584"/>
      <c r="Z57" s="584"/>
      <c r="AA57" s="584"/>
      <c r="AB57" s="587"/>
      <c r="AC57" s="583">
        <v>20992807</v>
      </c>
      <c r="AD57" s="2580"/>
      <c r="AE57" s="609"/>
      <c r="AF57" s="671"/>
      <c r="AG57" s="2150"/>
      <c r="AH57" s="525"/>
      <c r="AI57" s="2150"/>
      <c r="AJ57" s="525"/>
      <c r="AK57" s="2150"/>
      <c r="AL57" s="2150"/>
      <c r="AM57" s="297">
        <f t="shared" si="4"/>
        <v>20992807</v>
      </c>
      <c r="AN57" s="84"/>
      <c r="AO57" s="2150"/>
      <c r="AP57" s="2150"/>
      <c r="AQ57" s="23"/>
      <c r="AR57" s="276"/>
      <c r="AS57" s="345"/>
      <c r="AT57" s="276"/>
      <c r="AX57" s="736">
        <f>AX56-AE52</f>
        <v>14982075</v>
      </c>
    </row>
    <row r="58" spans="1:51" s="27" customFormat="1" ht="51.75" customHeight="1" x14ac:dyDescent="0.25">
      <c r="A58" s="2580"/>
      <c r="B58" s="630" t="s">
        <v>1744</v>
      </c>
      <c r="C58" s="2580"/>
      <c r="D58" s="2583"/>
      <c r="E58" s="2580"/>
      <c r="F58" s="581" t="s">
        <v>577</v>
      </c>
      <c r="G58" s="582">
        <v>39944</v>
      </c>
      <c r="H58" s="583">
        <v>20000000</v>
      </c>
      <c r="I58" s="2621"/>
      <c r="J58" s="585" t="s">
        <v>1053</v>
      </c>
      <c r="K58" s="2621"/>
      <c r="L58" s="583">
        <v>19984358</v>
      </c>
      <c r="M58" s="2621"/>
      <c r="N58" s="2621"/>
      <c r="O58" s="2580"/>
      <c r="P58" s="2681"/>
      <c r="Q58" s="586"/>
      <c r="R58" s="586"/>
      <c r="S58" s="586"/>
      <c r="T58" s="586"/>
      <c r="U58" s="584">
        <v>40164</v>
      </c>
      <c r="V58" s="585" t="s">
        <v>1608</v>
      </c>
      <c r="W58" s="585" t="s">
        <v>1764</v>
      </c>
      <c r="X58" s="585" t="s">
        <v>1765</v>
      </c>
      <c r="Y58" s="631">
        <v>1976961</v>
      </c>
      <c r="Z58" s="584"/>
      <c r="AA58" s="584"/>
      <c r="AB58" s="587"/>
      <c r="AC58" s="583">
        <v>19984358</v>
      </c>
      <c r="AD58" s="2580"/>
      <c r="AE58" s="607">
        <v>1976961</v>
      </c>
      <c r="AF58" s="671"/>
      <c r="AG58" s="2150"/>
      <c r="AH58" s="525"/>
      <c r="AI58" s="2150"/>
      <c r="AJ58" s="525"/>
      <c r="AK58" s="2150"/>
      <c r="AL58" s="2150"/>
      <c r="AM58" s="297">
        <f t="shared" si="4"/>
        <v>19984358</v>
      </c>
      <c r="AN58" s="84"/>
      <c r="AO58" s="2150"/>
      <c r="AP58" s="2150"/>
      <c r="AQ58" s="23"/>
      <c r="AR58" s="276"/>
      <c r="AS58" s="345"/>
      <c r="AT58" s="276"/>
    </row>
    <row r="59" spans="1:51" s="27" customFormat="1" ht="55.5" customHeight="1" x14ac:dyDescent="0.25">
      <c r="A59" s="2580"/>
      <c r="B59" s="630" t="s">
        <v>1746</v>
      </c>
      <c r="C59" s="2580"/>
      <c r="D59" s="2583"/>
      <c r="E59" s="2580"/>
      <c r="F59" s="581" t="s">
        <v>579</v>
      </c>
      <c r="G59" s="582">
        <v>39944</v>
      </c>
      <c r="H59" s="583">
        <v>21000000</v>
      </c>
      <c r="I59" s="2621"/>
      <c r="J59" s="585" t="s">
        <v>1054</v>
      </c>
      <c r="K59" s="2621"/>
      <c r="L59" s="583">
        <v>20621691</v>
      </c>
      <c r="M59" s="2621"/>
      <c r="N59" s="2621"/>
      <c r="O59" s="2580"/>
      <c r="P59" s="2681"/>
      <c r="Q59" s="586"/>
      <c r="R59" s="586"/>
      <c r="S59" s="586"/>
      <c r="T59" s="586"/>
      <c r="U59" s="584">
        <v>40164</v>
      </c>
      <c r="V59" s="585" t="s">
        <v>1608</v>
      </c>
      <c r="W59" s="585" t="s">
        <v>1766</v>
      </c>
      <c r="X59" s="585" t="s">
        <v>1768</v>
      </c>
      <c r="Y59" s="631">
        <v>3662867</v>
      </c>
      <c r="Z59" s="584"/>
      <c r="AA59" s="584"/>
      <c r="AB59" s="587"/>
      <c r="AC59" s="583">
        <v>20621691</v>
      </c>
      <c r="AD59" s="2580"/>
      <c r="AE59" s="607">
        <v>3662867</v>
      </c>
      <c r="AF59" s="671"/>
      <c r="AG59" s="2150"/>
      <c r="AH59" s="525"/>
      <c r="AI59" s="2150"/>
      <c r="AJ59" s="525"/>
      <c r="AK59" s="2150"/>
      <c r="AL59" s="2150"/>
      <c r="AM59" s="297">
        <f t="shared" si="4"/>
        <v>20621691</v>
      </c>
      <c r="AN59" s="84"/>
      <c r="AO59" s="2150"/>
      <c r="AP59" s="2150"/>
      <c r="AQ59" s="23"/>
      <c r="AR59" s="276"/>
      <c r="AS59" s="345"/>
      <c r="AT59" s="276"/>
    </row>
    <row r="60" spans="1:51" s="27" customFormat="1" ht="48.75" customHeight="1" x14ac:dyDescent="0.25">
      <c r="A60" s="2581"/>
      <c r="B60" s="630" t="s">
        <v>1745</v>
      </c>
      <c r="C60" s="2581"/>
      <c r="D60" s="2584"/>
      <c r="E60" s="2581"/>
      <c r="F60" s="581" t="s">
        <v>581</v>
      </c>
      <c r="G60" s="582">
        <v>39944</v>
      </c>
      <c r="H60" s="583">
        <v>35000000</v>
      </c>
      <c r="I60" s="2622"/>
      <c r="J60" s="585" t="s">
        <v>1055</v>
      </c>
      <c r="K60" s="2622"/>
      <c r="L60" s="583">
        <v>34938674</v>
      </c>
      <c r="M60" s="2622"/>
      <c r="N60" s="2622"/>
      <c r="O60" s="2581"/>
      <c r="P60" s="2682"/>
      <c r="Q60" s="586"/>
      <c r="R60" s="586"/>
      <c r="S60" s="586"/>
      <c r="T60" s="586"/>
      <c r="U60" s="584">
        <v>40164</v>
      </c>
      <c r="V60" s="585" t="s">
        <v>1608</v>
      </c>
      <c r="W60" s="585" t="s">
        <v>1767</v>
      </c>
      <c r="X60" s="585" t="s">
        <v>1769</v>
      </c>
      <c r="Y60" s="631">
        <v>24185993</v>
      </c>
      <c r="Z60" s="584"/>
      <c r="AA60" s="584"/>
      <c r="AB60" s="587"/>
      <c r="AC60" s="583">
        <v>34938674</v>
      </c>
      <c r="AD60" s="2581"/>
      <c r="AE60" s="608">
        <v>29409355</v>
      </c>
      <c r="AF60" s="672" t="s">
        <v>1763</v>
      </c>
      <c r="AG60" s="1743"/>
      <c r="AH60" s="525"/>
      <c r="AI60" s="1743"/>
      <c r="AJ60" s="525"/>
      <c r="AK60" s="1743"/>
      <c r="AL60" s="1743"/>
      <c r="AM60" s="297" t="e">
        <f t="shared" si="4"/>
        <v>#VALUE!</v>
      </c>
      <c r="AN60" s="84"/>
      <c r="AO60" s="1743"/>
      <c r="AP60" s="1743"/>
      <c r="AQ60" s="23"/>
      <c r="AR60" s="276"/>
      <c r="AS60" s="345"/>
      <c r="AT60" s="276"/>
    </row>
    <row r="61" spans="1:51" s="27" customFormat="1" ht="51" x14ac:dyDescent="0.25">
      <c r="A61" s="550" t="s">
        <v>817</v>
      </c>
      <c r="B61" s="551" t="s">
        <v>818</v>
      </c>
      <c r="C61" s="550" t="s">
        <v>42</v>
      </c>
      <c r="D61" s="551" t="s">
        <v>819</v>
      </c>
      <c r="E61" s="633" t="s">
        <v>608</v>
      </c>
      <c r="F61" s="553" t="s">
        <v>820</v>
      </c>
      <c r="G61" s="554">
        <v>39962</v>
      </c>
      <c r="H61" s="555">
        <v>15000000</v>
      </c>
      <c r="I61" s="556">
        <v>40065</v>
      </c>
      <c r="J61" s="557" t="s">
        <v>1056</v>
      </c>
      <c r="K61" s="554">
        <v>40065</v>
      </c>
      <c r="L61" s="555">
        <v>13884417</v>
      </c>
      <c r="M61" s="556">
        <v>40066</v>
      </c>
      <c r="N61" s="556">
        <v>40079</v>
      </c>
      <c r="O61" s="550">
        <v>1</v>
      </c>
      <c r="P61" s="558">
        <v>13884417</v>
      </c>
      <c r="Q61" s="558"/>
      <c r="R61" s="558"/>
      <c r="S61" s="558"/>
      <c r="T61" s="558"/>
      <c r="U61" s="552">
        <v>0</v>
      </c>
      <c r="V61" s="552">
        <v>0</v>
      </c>
      <c r="W61" s="552"/>
      <c r="X61" s="552"/>
      <c r="Y61" s="552">
        <v>0</v>
      </c>
      <c r="Z61" s="556">
        <v>40107</v>
      </c>
      <c r="AA61" s="556">
        <v>40136</v>
      </c>
      <c r="AB61" s="575">
        <v>13634417</v>
      </c>
      <c r="AC61" s="575"/>
      <c r="AD61" s="544">
        <v>250000</v>
      </c>
      <c r="AE61" s="604"/>
      <c r="AF61" s="24"/>
      <c r="AG61" s="24"/>
      <c r="AH61" s="24"/>
      <c r="AI61" s="24"/>
      <c r="AJ61" s="24"/>
      <c r="AK61" s="24"/>
      <c r="AL61" s="23" t="s">
        <v>641</v>
      </c>
      <c r="AM61" s="297">
        <f t="shared" si="4"/>
        <v>13884417</v>
      </c>
      <c r="AN61" s="78" t="s">
        <v>292</v>
      </c>
      <c r="AO61" s="23" t="s">
        <v>821</v>
      </c>
      <c r="AP61" s="23">
        <v>3144630801</v>
      </c>
      <c r="AQ61" s="23"/>
      <c r="AR61" s="276" t="s">
        <v>1230</v>
      </c>
      <c r="AS61" s="345" t="s">
        <v>1249</v>
      </c>
      <c r="AT61" s="276" t="s">
        <v>1229</v>
      </c>
    </row>
    <row r="62" spans="1:51" s="85" customFormat="1" ht="51" x14ac:dyDescent="0.25">
      <c r="A62" s="550" t="s">
        <v>915</v>
      </c>
      <c r="B62" s="551" t="s">
        <v>916</v>
      </c>
      <c r="C62" s="550" t="s">
        <v>42</v>
      </c>
      <c r="D62" s="551" t="s">
        <v>917</v>
      </c>
      <c r="E62" s="633" t="s">
        <v>918</v>
      </c>
      <c r="F62" s="553" t="s">
        <v>919</v>
      </c>
      <c r="G62" s="554">
        <v>39905</v>
      </c>
      <c r="H62" s="555">
        <v>10000000</v>
      </c>
      <c r="I62" s="556">
        <v>40065</v>
      </c>
      <c r="J62" s="557" t="s">
        <v>1059</v>
      </c>
      <c r="K62" s="554">
        <v>40065</v>
      </c>
      <c r="L62" s="555">
        <v>9986594</v>
      </c>
      <c r="M62" s="556">
        <v>40070</v>
      </c>
      <c r="N62" s="556">
        <v>40086</v>
      </c>
      <c r="O62" s="550">
        <v>1</v>
      </c>
      <c r="P62" s="558">
        <v>9986594</v>
      </c>
      <c r="Q62" s="558"/>
      <c r="R62" s="558"/>
      <c r="S62" s="558"/>
      <c r="T62" s="558"/>
      <c r="U62" s="552">
        <v>0</v>
      </c>
      <c r="V62" s="552">
        <v>0</v>
      </c>
      <c r="W62" s="552"/>
      <c r="X62" s="552"/>
      <c r="Y62" s="552">
        <v>0</v>
      </c>
      <c r="Z62" s="556">
        <v>40116</v>
      </c>
      <c r="AA62" s="556">
        <v>40140</v>
      </c>
      <c r="AB62" s="575"/>
      <c r="AC62" s="575">
        <v>9973743</v>
      </c>
      <c r="AD62" s="544">
        <v>12851</v>
      </c>
      <c r="AE62" s="604"/>
      <c r="AF62" s="231"/>
      <c r="AG62" s="231"/>
      <c r="AH62" s="231"/>
      <c r="AI62" s="231"/>
      <c r="AJ62" s="231"/>
      <c r="AK62" s="231"/>
      <c r="AL62" s="84" t="s">
        <v>641</v>
      </c>
      <c r="AM62" s="341">
        <f t="shared" si="4"/>
        <v>9986594</v>
      </c>
      <c r="AN62" s="342" t="s">
        <v>920</v>
      </c>
      <c r="AO62" s="84" t="s">
        <v>921</v>
      </c>
      <c r="AP62" s="84">
        <v>3144630801</v>
      </c>
      <c r="AQ62" s="84"/>
      <c r="AR62" s="277"/>
      <c r="AS62" s="350"/>
      <c r="AT62" s="277"/>
    </row>
    <row r="63" spans="1:51" s="27" customFormat="1" ht="63.75" x14ac:dyDescent="0.25">
      <c r="A63" s="634" t="s">
        <v>833</v>
      </c>
      <c r="B63" s="551" t="s">
        <v>834</v>
      </c>
      <c r="C63" s="550" t="s">
        <v>42</v>
      </c>
      <c r="D63" s="551" t="s">
        <v>163</v>
      </c>
      <c r="E63" s="633" t="s">
        <v>164</v>
      </c>
      <c r="F63" s="553" t="s">
        <v>835</v>
      </c>
      <c r="G63" s="554">
        <v>40028</v>
      </c>
      <c r="H63" s="555">
        <v>13900000</v>
      </c>
      <c r="I63" s="556">
        <v>40065</v>
      </c>
      <c r="J63" s="557" t="s">
        <v>1068</v>
      </c>
      <c r="K63" s="554">
        <v>40065</v>
      </c>
      <c r="L63" s="555">
        <v>13897206</v>
      </c>
      <c r="M63" s="556">
        <v>40072</v>
      </c>
      <c r="N63" s="556">
        <v>40086</v>
      </c>
      <c r="O63" s="550">
        <v>1</v>
      </c>
      <c r="P63" s="558">
        <v>13897206</v>
      </c>
      <c r="Q63" s="558"/>
      <c r="R63" s="558"/>
      <c r="S63" s="558"/>
      <c r="T63" s="558"/>
      <c r="U63" s="552">
        <v>0</v>
      </c>
      <c r="V63" s="552">
        <v>0</v>
      </c>
      <c r="W63" s="552"/>
      <c r="X63" s="552"/>
      <c r="Y63" s="552">
        <v>0</v>
      </c>
      <c r="Z63" s="556">
        <v>40116</v>
      </c>
      <c r="AA63" s="556">
        <v>40136</v>
      </c>
      <c r="AB63" s="575"/>
      <c r="AC63" s="575">
        <v>13713833</v>
      </c>
      <c r="AD63" s="544">
        <v>183373</v>
      </c>
      <c r="AE63" s="604"/>
      <c r="AF63" s="24"/>
      <c r="AG63" s="24"/>
      <c r="AH63" s="24"/>
      <c r="AI63" s="24"/>
      <c r="AJ63" s="24"/>
      <c r="AK63" s="24"/>
      <c r="AL63" s="84" t="s">
        <v>641</v>
      </c>
      <c r="AM63" s="297">
        <f t="shared" si="4"/>
        <v>13897206</v>
      </c>
      <c r="AN63" s="78" t="s">
        <v>836</v>
      </c>
      <c r="AO63" s="23" t="s">
        <v>646</v>
      </c>
      <c r="AP63" s="23">
        <v>3146278711</v>
      </c>
      <c r="AQ63" s="93"/>
      <c r="AR63" s="276" t="s">
        <v>1229</v>
      </c>
      <c r="AS63" s="345" t="s">
        <v>1249</v>
      </c>
      <c r="AT63" s="276" t="s">
        <v>1229</v>
      </c>
    </row>
    <row r="64" spans="1:51" s="27" customFormat="1" ht="51" x14ac:dyDescent="0.25">
      <c r="A64" s="578" t="s">
        <v>849</v>
      </c>
      <c r="B64" s="579" t="s">
        <v>850</v>
      </c>
      <c r="C64" s="578" t="s">
        <v>42</v>
      </c>
      <c r="D64" s="579" t="s">
        <v>851</v>
      </c>
      <c r="E64" s="635" t="s">
        <v>852</v>
      </c>
      <c r="F64" s="581" t="s">
        <v>853</v>
      </c>
      <c r="G64" s="582">
        <v>40057</v>
      </c>
      <c r="H64" s="583">
        <v>12653688</v>
      </c>
      <c r="I64" s="584">
        <v>40065</v>
      </c>
      <c r="J64" s="585" t="s">
        <v>1061</v>
      </c>
      <c r="K64" s="582">
        <v>40065</v>
      </c>
      <c r="L64" s="583">
        <v>12495000</v>
      </c>
      <c r="M64" s="584"/>
      <c r="N64" s="584">
        <v>40072</v>
      </c>
      <c r="O64" s="578">
        <v>3</v>
      </c>
      <c r="P64" s="586">
        <v>12495000</v>
      </c>
      <c r="Q64" s="586"/>
      <c r="R64" s="586"/>
      <c r="S64" s="586"/>
      <c r="T64" s="586"/>
      <c r="U64" s="580">
        <v>0</v>
      </c>
      <c r="V64" s="580">
        <v>0</v>
      </c>
      <c r="W64" s="580"/>
      <c r="X64" s="580"/>
      <c r="Y64" s="580">
        <v>0</v>
      </c>
      <c r="Z64" s="584"/>
      <c r="AA64" s="584"/>
      <c r="AB64" s="587"/>
      <c r="AC64" s="587">
        <v>12495000</v>
      </c>
      <c r="AD64" s="587"/>
      <c r="AE64" s="604">
        <v>6247500</v>
      </c>
      <c r="AF64" s="24"/>
      <c r="AG64" s="24"/>
      <c r="AH64" s="24"/>
      <c r="AI64" s="24"/>
      <c r="AJ64" s="24"/>
      <c r="AK64" s="24"/>
      <c r="AL64" s="84" t="s">
        <v>406</v>
      </c>
      <c r="AM64" s="297">
        <f t="shared" ref="AM64:AM65" si="5">AB64+AC64+AD64+AF64+AG64+AI64+AK64</f>
        <v>12495000</v>
      </c>
      <c r="AN64" s="23"/>
      <c r="AO64" s="23" t="s">
        <v>854</v>
      </c>
      <c r="AP64" s="23">
        <v>3115290454</v>
      </c>
      <c r="AQ64" s="23"/>
      <c r="AR64" s="276"/>
      <c r="AS64" s="345"/>
      <c r="AT64" s="276"/>
    </row>
    <row r="65" spans="1:47" s="27" customFormat="1" ht="51" x14ac:dyDescent="0.25">
      <c r="A65" s="550" t="s">
        <v>880</v>
      </c>
      <c r="B65" s="551" t="s">
        <v>881</v>
      </c>
      <c r="C65" s="550" t="s">
        <v>42</v>
      </c>
      <c r="D65" s="551" t="s">
        <v>882</v>
      </c>
      <c r="E65" s="636" t="s">
        <v>883</v>
      </c>
      <c r="F65" s="553" t="s">
        <v>884</v>
      </c>
      <c r="G65" s="554">
        <v>40021</v>
      </c>
      <c r="H65" s="555">
        <v>12000000</v>
      </c>
      <c r="I65" s="556">
        <v>40065</v>
      </c>
      <c r="J65" s="557" t="s">
        <v>1076</v>
      </c>
      <c r="K65" s="554">
        <v>40065</v>
      </c>
      <c r="L65" s="555">
        <v>11966719</v>
      </c>
      <c r="M65" s="556">
        <v>40072</v>
      </c>
      <c r="N65" s="556">
        <v>40085</v>
      </c>
      <c r="O65" s="550">
        <v>1</v>
      </c>
      <c r="P65" s="558">
        <v>11966719</v>
      </c>
      <c r="Q65" s="558"/>
      <c r="R65" s="558"/>
      <c r="S65" s="558"/>
      <c r="T65" s="558"/>
      <c r="U65" s="552">
        <v>0</v>
      </c>
      <c r="V65" s="552">
        <v>0</v>
      </c>
      <c r="W65" s="552"/>
      <c r="X65" s="552"/>
      <c r="Y65" s="552">
        <v>0</v>
      </c>
      <c r="Z65" s="556">
        <v>40115</v>
      </c>
      <c r="AA65" s="556">
        <v>40140</v>
      </c>
      <c r="AB65" s="575"/>
      <c r="AC65" s="575">
        <v>11964110</v>
      </c>
      <c r="AD65" s="544">
        <f>P65-AC65</f>
        <v>2609</v>
      </c>
      <c r="AE65" s="604"/>
      <c r="AF65" s="24"/>
      <c r="AG65" s="24"/>
      <c r="AH65" s="24"/>
      <c r="AI65" s="24"/>
      <c r="AJ65" s="24"/>
      <c r="AK65" s="24"/>
      <c r="AL65" s="84" t="s">
        <v>641</v>
      </c>
      <c r="AM65" s="297">
        <f t="shared" si="5"/>
        <v>11966719</v>
      </c>
      <c r="AN65" s="78" t="s">
        <v>292</v>
      </c>
      <c r="AO65" s="23" t="s">
        <v>142</v>
      </c>
      <c r="AP65" s="23">
        <v>3115123249</v>
      </c>
      <c r="AQ65" s="23"/>
      <c r="AR65" s="276" t="s">
        <v>1229</v>
      </c>
      <c r="AS65" s="345" t="s">
        <v>1282</v>
      </c>
      <c r="AT65" s="276" t="s">
        <v>1229</v>
      </c>
    </row>
    <row r="66" spans="1:47" s="27" customFormat="1" ht="51" x14ac:dyDescent="0.25">
      <c r="A66" s="550" t="s">
        <v>890</v>
      </c>
      <c r="B66" s="551" t="s">
        <v>891</v>
      </c>
      <c r="C66" s="550" t="s">
        <v>42</v>
      </c>
      <c r="D66" s="551" t="s">
        <v>351</v>
      </c>
      <c r="E66" s="636" t="s">
        <v>352</v>
      </c>
      <c r="F66" s="553" t="s">
        <v>892</v>
      </c>
      <c r="G66" s="554">
        <v>40057</v>
      </c>
      <c r="H66" s="555">
        <v>10100000</v>
      </c>
      <c r="I66" s="556">
        <v>40065</v>
      </c>
      <c r="J66" s="557" t="s">
        <v>1078</v>
      </c>
      <c r="K66" s="554">
        <v>40065</v>
      </c>
      <c r="L66" s="555">
        <v>10085576</v>
      </c>
      <c r="M66" s="556">
        <v>40067</v>
      </c>
      <c r="N66" s="556">
        <v>40086</v>
      </c>
      <c r="O66" s="550">
        <v>1</v>
      </c>
      <c r="P66" s="558">
        <v>10085576</v>
      </c>
      <c r="Q66" s="558"/>
      <c r="R66" s="558"/>
      <c r="S66" s="558"/>
      <c r="T66" s="558"/>
      <c r="U66" s="552">
        <v>0</v>
      </c>
      <c r="V66" s="552">
        <v>0</v>
      </c>
      <c r="W66" s="552"/>
      <c r="X66" s="552"/>
      <c r="Y66" s="552">
        <v>0</v>
      </c>
      <c r="Z66" s="556">
        <v>40116</v>
      </c>
      <c r="AA66" s="556">
        <v>40161</v>
      </c>
      <c r="AB66" s="575"/>
      <c r="AC66" s="575"/>
      <c r="AD66" s="544">
        <v>326998</v>
      </c>
      <c r="AE66" s="604"/>
      <c r="AF66" s="24"/>
      <c r="AG66" s="24"/>
      <c r="AH66" s="24"/>
      <c r="AI66" s="24"/>
      <c r="AJ66" s="24">
        <v>9758578</v>
      </c>
      <c r="AK66" s="24"/>
      <c r="AL66" s="84" t="s">
        <v>641</v>
      </c>
      <c r="AM66" s="297">
        <f>AB66+AC66+AD66+AF66+AG66+AI66+AJ66+AK66</f>
        <v>10085576</v>
      </c>
      <c r="AN66" s="78" t="s">
        <v>354</v>
      </c>
      <c r="AO66" s="386" t="s">
        <v>1343</v>
      </c>
      <c r="AP66" s="23">
        <v>3133324742</v>
      </c>
      <c r="AQ66" s="23"/>
      <c r="AR66" s="276" t="s">
        <v>1229</v>
      </c>
      <c r="AS66" s="345" t="s">
        <v>1270</v>
      </c>
      <c r="AT66" s="276" t="s">
        <v>1229</v>
      </c>
    </row>
    <row r="67" spans="1:47" s="27" customFormat="1" ht="38.25" x14ac:dyDescent="0.25">
      <c r="A67" s="550" t="s">
        <v>909</v>
      </c>
      <c r="B67" s="551" t="s">
        <v>910</v>
      </c>
      <c r="C67" s="550" t="s">
        <v>42</v>
      </c>
      <c r="D67" s="551" t="s">
        <v>911</v>
      </c>
      <c r="E67" s="637" t="s">
        <v>912</v>
      </c>
      <c r="F67" s="553" t="s">
        <v>913</v>
      </c>
      <c r="G67" s="554">
        <v>40009</v>
      </c>
      <c r="H67" s="555">
        <v>10000000</v>
      </c>
      <c r="I67" s="556">
        <v>40065</v>
      </c>
      <c r="J67" s="557" t="s">
        <v>1084</v>
      </c>
      <c r="K67" s="554">
        <v>40065</v>
      </c>
      <c r="L67" s="555">
        <v>9992894</v>
      </c>
      <c r="M67" s="556">
        <v>40072</v>
      </c>
      <c r="N67" s="556">
        <v>40092</v>
      </c>
      <c r="O67" s="550">
        <v>1</v>
      </c>
      <c r="P67" s="558">
        <v>9992894</v>
      </c>
      <c r="Q67" s="558"/>
      <c r="R67" s="558"/>
      <c r="S67" s="558"/>
      <c r="T67" s="558"/>
      <c r="U67" s="552">
        <v>0</v>
      </c>
      <c r="V67" s="552">
        <v>0</v>
      </c>
      <c r="W67" s="552"/>
      <c r="X67" s="552"/>
      <c r="Y67" s="552">
        <v>0</v>
      </c>
      <c r="Z67" s="556">
        <v>40123</v>
      </c>
      <c r="AA67" s="556">
        <v>40163</v>
      </c>
      <c r="AB67" s="575"/>
      <c r="AC67" s="575">
        <v>9558887</v>
      </c>
      <c r="AD67" s="544">
        <v>434007</v>
      </c>
      <c r="AE67" s="604"/>
      <c r="AF67" s="24"/>
      <c r="AG67" s="24"/>
      <c r="AH67" s="24"/>
      <c r="AI67" s="24"/>
      <c r="AJ67" s="24"/>
      <c r="AK67" s="24"/>
      <c r="AL67" s="23" t="s">
        <v>641</v>
      </c>
      <c r="AM67" s="297">
        <f t="shared" ref="AM67:AM127" si="6">AB67+AC67+AD67+AF67+AG67+AI67+AJ67+AK67</f>
        <v>9992894</v>
      </c>
      <c r="AN67" s="78" t="s">
        <v>914</v>
      </c>
      <c r="AO67" s="23" t="s">
        <v>200</v>
      </c>
      <c r="AP67" s="23">
        <v>3132856330</v>
      </c>
      <c r="AQ67" s="23"/>
      <c r="AR67" s="276"/>
      <c r="AS67" s="345"/>
      <c r="AT67" s="276"/>
    </row>
    <row r="68" spans="1:47" s="27" customFormat="1" ht="63.75" x14ac:dyDescent="0.25">
      <c r="A68" s="550" t="s">
        <v>938</v>
      </c>
      <c r="B68" s="551" t="s">
        <v>939</v>
      </c>
      <c r="C68" s="550" t="s">
        <v>42</v>
      </c>
      <c r="D68" s="551" t="s">
        <v>940</v>
      </c>
      <c r="E68" s="637" t="s">
        <v>941</v>
      </c>
      <c r="F68" s="553" t="s">
        <v>465</v>
      </c>
      <c r="G68" s="554">
        <v>39994</v>
      </c>
      <c r="H68" s="555">
        <v>12000000</v>
      </c>
      <c r="I68" s="556">
        <v>40065</v>
      </c>
      <c r="J68" s="557" t="s">
        <v>1060</v>
      </c>
      <c r="K68" s="554">
        <v>40065</v>
      </c>
      <c r="L68" s="555">
        <v>11995593</v>
      </c>
      <c r="M68" s="556">
        <v>40070</v>
      </c>
      <c r="N68" s="556">
        <v>40147</v>
      </c>
      <c r="O68" s="550">
        <v>1</v>
      </c>
      <c r="P68" s="558">
        <v>11995593</v>
      </c>
      <c r="Q68" s="558"/>
      <c r="R68" s="558"/>
      <c r="S68" s="558"/>
      <c r="T68" s="558"/>
      <c r="U68" s="552">
        <v>0</v>
      </c>
      <c r="V68" s="552">
        <v>0</v>
      </c>
      <c r="W68" s="552"/>
      <c r="X68" s="552"/>
      <c r="Y68" s="552">
        <v>0</v>
      </c>
      <c r="Z68" s="556">
        <v>40116</v>
      </c>
      <c r="AA68" s="556">
        <v>40158</v>
      </c>
      <c r="AB68" s="575"/>
      <c r="AC68" s="575">
        <v>11969735</v>
      </c>
      <c r="AD68" s="544">
        <v>25858</v>
      </c>
      <c r="AE68" s="604"/>
      <c r="AF68" s="24"/>
      <c r="AG68" s="24"/>
      <c r="AH68" s="24"/>
      <c r="AI68" s="24"/>
      <c r="AJ68" s="24"/>
      <c r="AK68" s="24"/>
      <c r="AL68" s="23" t="s">
        <v>641</v>
      </c>
      <c r="AM68" s="297">
        <f t="shared" si="6"/>
        <v>11995593</v>
      </c>
      <c r="AN68" s="23"/>
      <c r="AO68" s="23" t="s">
        <v>942</v>
      </c>
      <c r="AP68" s="23">
        <v>3125193600</v>
      </c>
      <c r="AQ68" s="23"/>
      <c r="AR68" s="276"/>
      <c r="AS68" s="345"/>
      <c r="AT68" s="276"/>
    </row>
    <row r="69" spans="1:47" s="27" customFormat="1" ht="51" x14ac:dyDescent="0.25">
      <c r="A69" s="550" t="s">
        <v>943</v>
      </c>
      <c r="B69" s="551" t="s">
        <v>948</v>
      </c>
      <c r="C69" s="550" t="s">
        <v>42</v>
      </c>
      <c r="D69" s="551" t="s">
        <v>531</v>
      </c>
      <c r="E69" s="637" t="s">
        <v>532</v>
      </c>
      <c r="F69" s="553" t="s">
        <v>949</v>
      </c>
      <c r="G69" s="554">
        <v>40057</v>
      </c>
      <c r="H69" s="555">
        <v>10000000</v>
      </c>
      <c r="I69" s="556">
        <v>40065</v>
      </c>
      <c r="J69" s="557" t="s">
        <v>1090</v>
      </c>
      <c r="K69" s="554">
        <v>40065</v>
      </c>
      <c r="L69" s="555">
        <v>9915268</v>
      </c>
      <c r="M69" s="556">
        <v>40077</v>
      </c>
      <c r="N69" s="556">
        <v>40092</v>
      </c>
      <c r="O69" s="550">
        <v>1</v>
      </c>
      <c r="P69" s="558">
        <v>9915268</v>
      </c>
      <c r="Q69" s="558"/>
      <c r="R69" s="558"/>
      <c r="S69" s="558"/>
      <c r="T69" s="558"/>
      <c r="U69" s="552">
        <v>0</v>
      </c>
      <c r="V69" s="552">
        <v>0</v>
      </c>
      <c r="W69" s="552"/>
      <c r="X69" s="552"/>
      <c r="Y69" s="552">
        <v>0</v>
      </c>
      <c r="Z69" s="556">
        <v>40123</v>
      </c>
      <c r="AA69" s="556">
        <v>40170</v>
      </c>
      <c r="AB69" s="575"/>
      <c r="AC69" s="575">
        <v>9907170</v>
      </c>
      <c r="AD69" s="544">
        <v>8098</v>
      </c>
      <c r="AE69" s="604"/>
      <c r="AF69" s="24"/>
      <c r="AG69" s="24"/>
      <c r="AH69" s="24"/>
      <c r="AI69" s="24"/>
      <c r="AJ69" s="24"/>
      <c r="AK69" s="24"/>
      <c r="AL69" s="23" t="s">
        <v>641</v>
      </c>
      <c r="AM69" s="297">
        <f t="shared" si="6"/>
        <v>9915268</v>
      </c>
      <c r="AN69" s="78" t="s">
        <v>1087</v>
      </c>
      <c r="AO69" s="23" t="s">
        <v>950</v>
      </c>
      <c r="AP69" s="23">
        <v>3123123782</v>
      </c>
      <c r="AQ69" s="23"/>
      <c r="AR69" s="276"/>
      <c r="AS69" s="345"/>
      <c r="AT69" s="276"/>
      <c r="AU69" s="27">
        <v>0</v>
      </c>
    </row>
    <row r="70" spans="1:47" s="27" customFormat="1" ht="29.25" customHeight="1" x14ac:dyDescent="0.25">
      <c r="A70" s="2579" t="s">
        <v>988</v>
      </c>
      <c r="B70" s="2579" t="s">
        <v>989</v>
      </c>
      <c r="C70" s="2579" t="s">
        <v>42</v>
      </c>
      <c r="D70" s="2579" t="s">
        <v>990</v>
      </c>
      <c r="E70" s="2579" t="s">
        <v>991</v>
      </c>
      <c r="F70" s="2579" t="s">
        <v>992</v>
      </c>
      <c r="G70" s="2691">
        <v>40057</v>
      </c>
      <c r="H70" s="2735">
        <v>7000000</v>
      </c>
      <c r="I70" s="2691">
        <v>40065</v>
      </c>
      <c r="J70" s="585" t="s">
        <v>1098</v>
      </c>
      <c r="K70" s="2691">
        <v>40065</v>
      </c>
      <c r="L70" s="2735">
        <v>6992562</v>
      </c>
      <c r="M70" s="2691">
        <v>40065</v>
      </c>
      <c r="N70" s="2691">
        <v>40161</v>
      </c>
      <c r="O70" s="2579">
        <v>1</v>
      </c>
      <c r="P70" s="2703">
        <v>6992562</v>
      </c>
      <c r="Q70" s="586"/>
      <c r="R70" s="586"/>
      <c r="S70" s="586"/>
      <c r="T70" s="586"/>
      <c r="U70" s="582">
        <v>40162</v>
      </c>
      <c r="V70" s="580">
        <v>10</v>
      </c>
      <c r="W70" s="581" t="s">
        <v>1706</v>
      </c>
      <c r="X70" s="581" t="s">
        <v>1707</v>
      </c>
      <c r="Y70" s="656">
        <v>2100000</v>
      </c>
      <c r="Z70" s="584"/>
      <c r="AA70" s="584"/>
      <c r="AB70" s="587">
        <v>1293936</v>
      </c>
      <c r="AC70" s="587">
        <v>6992562</v>
      </c>
      <c r="AD70" s="587"/>
      <c r="AE70" s="2757">
        <v>6092906</v>
      </c>
      <c r="AF70" s="2686" t="s">
        <v>1709</v>
      </c>
      <c r="AG70" s="24"/>
      <c r="AH70" s="24"/>
      <c r="AI70" s="24">
        <v>2100000</v>
      </c>
      <c r="AJ70" s="24"/>
      <c r="AK70" s="24"/>
      <c r="AL70" s="23" t="s">
        <v>641</v>
      </c>
      <c r="AM70" s="297" t="e">
        <f t="shared" si="6"/>
        <v>#VALUE!</v>
      </c>
      <c r="AN70" s="78" t="s">
        <v>993</v>
      </c>
      <c r="AO70" s="23" t="s">
        <v>200</v>
      </c>
      <c r="AP70" s="23">
        <v>4290200</v>
      </c>
      <c r="AQ70" s="23"/>
      <c r="AR70" s="276"/>
      <c r="AS70" s="345"/>
      <c r="AT70" s="276"/>
    </row>
    <row r="71" spans="1:47" s="27" customFormat="1" ht="27.75" customHeight="1" x14ac:dyDescent="0.25">
      <c r="A71" s="2581"/>
      <c r="B71" s="2581"/>
      <c r="C71" s="2581"/>
      <c r="D71" s="2581"/>
      <c r="E71" s="2581"/>
      <c r="F71" s="2581"/>
      <c r="G71" s="2693"/>
      <c r="H71" s="2736"/>
      <c r="I71" s="2693"/>
      <c r="J71" s="585"/>
      <c r="K71" s="2693"/>
      <c r="L71" s="2736"/>
      <c r="M71" s="2693"/>
      <c r="N71" s="2693"/>
      <c r="O71" s="2581"/>
      <c r="P71" s="2705"/>
      <c r="Q71" s="586"/>
      <c r="R71" s="586"/>
      <c r="S71" s="586"/>
      <c r="T71" s="586"/>
      <c r="U71" s="582">
        <v>40162</v>
      </c>
      <c r="V71" s="580">
        <v>10</v>
      </c>
      <c r="W71" s="581" t="s">
        <v>1706</v>
      </c>
      <c r="X71" s="581" t="s">
        <v>1708</v>
      </c>
      <c r="Y71" s="656">
        <v>1293936</v>
      </c>
      <c r="Z71" s="584"/>
      <c r="AA71" s="584"/>
      <c r="AB71" s="587"/>
      <c r="AC71" s="587"/>
      <c r="AD71" s="587"/>
      <c r="AE71" s="2758"/>
      <c r="AF71" s="2687"/>
      <c r="AG71" s="24"/>
      <c r="AH71" s="24"/>
      <c r="AI71" s="24"/>
      <c r="AJ71" s="24"/>
      <c r="AK71" s="24"/>
      <c r="AL71" s="23"/>
      <c r="AM71" s="297"/>
      <c r="AN71" s="78"/>
      <c r="AO71" s="23"/>
      <c r="AP71" s="23"/>
      <c r="AQ71" s="23"/>
      <c r="AR71" s="276"/>
      <c r="AS71" s="345"/>
      <c r="AT71" s="276"/>
    </row>
    <row r="72" spans="1:47" s="27" customFormat="1" ht="51" x14ac:dyDescent="0.25">
      <c r="A72" s="550" t="s">
        <v>1004</v>
      </c>
      <c r="B72" s="551" t="s">
        <v>1005</v>
      </c>
      <c r="C72" s="550" t="s">
        <v>42</v>
      </c>
      <c r="D72" s="551" t="s">
        <v>1006</v>
      </c>
      <c r="E72" s="637" t="s">
        <v>359</v>
      </c>
      <c r="F72" s="553" t="s">
        <v>1007</v>
      </c>
      <c r="G72" s="554">
        <v>40057</v>
      </c>
      <c r="H72" s="555">
        <v>5900000</v>
      </c>
      <c r="I72" s="556">
        <v>40065</v>
      </c>
      <c r="J72" s="557" t="s">
        <v>1100</v>
      </c>
      <c r="K72" s="554">
        <v>40065</v>
      </c>
      <c r="L72" s="555">
        <v>5895018</v>
      </c>
      <c r="M72" s="556">
        <v>40067</v>
      </c>
      <c r="N72" s="556">
        <v>40092</v>
      </c>
      <c r="O72" s="550">
        <v>1</v>
      </c>
      <c r="P72" s="558">
        <v>5895018</v>
      </c>
      <c r="Q72" s="558"/>
      <c r="R72" s="558"/>
      <c r="S72" s="558"/>
      <c r="T72" s="558"/>
      <c r="U72" s="552">
        <v>0</v>
      </c>
      <c r="V72" s="552">
        <v>0</v>
      </c>
      <c r="W72" s="552"/>
      <c r="X72" s="552"/>
      <c r="Y72" s="552">
        <v>0</v>
      </c>
      <c r="Z72" s="556">
        <v>40123</v>
      </c>
      <c r="AA72" s="556">
        <v>40140</v>
      </c>
      <c r="AB72" s="575">
        <v>5878454</v>
      </c>
      <c r="AC72" s="575"/>
      <c r="AD72" s="544">
        <v>16564</v>
      </c>
      <c r="AE72" s="604"/>
      <c r="AF72" s="24"/>
      <c r="AG72" s="24"/>
      <c r="AH72" s="24"/>
      <c r="AI72" s="24"/>
      <c r="AJ72" s="24"/>
      <c r="AK72" s="24"/>
      <c r="AL72" s="533" t="s">
        <v>641</v>
      </c>
      <c r="AM72" s="297">
        <f t="shared" si="6"/>
        <v>5895018</v>
      </c>
      <c r="AN72" s="78" t="s">
        <v>1008</v>
      </c>
      <c r="AO72" s="23" t="s">
        <v>362</v>
      </c>
      <c r="AP72" s="23">
        <v>3115694007</v>
      </c>
      <c r="AQ72" s="23"/>
      <c r="AR72" s="276" t="s">
        <v>1229</v>
      </c>
      <c r="AS72" s="345" t="s">
        <v>1249</v>
      </c>
      <c r="AT72" s="276" t="s">
        <v>1229</v>
      </c>
    </row>
    <row r="73" spans="1:47" s="27" customFormat="1" ht="51.75" x14ac:dyDescent="0.25">
      <c r="A73" s="578" t="s">
        <v>1139</v>
      </c>
      <c r="B73" s="579" t="s">
        <v>850</v>
      </c>
      <c r="C73" s="578" t="s">
        <v>1136</v>
      </c>
      <c r="D73" s="579" t="s">
        <v>302</v>
      </c>
      <c r="E73" s="638" t="s">
        <v>307</v>
      </c>
      <c r="F73" s="581" t="s">
        <v>1137</v>
      </c>
      <c r="G73" s="582">
        <v>40057</v>
      </c>
      <c r="H73" s="583">
        <v>11917228</v>
      </c>
      <c r="I73" s="584">
        <v>40091</v>
      </c>
      <c r="J73" s="585" t="s">
        <v>1592</v>
      </c>
      <c r="K73" s="582">
        <v>40091</v>
      </c>
      <c r="L73" s="583">
        <v>11850000</v>
      </c>
      <c r="M73" s="584">
        <v>40091</v>
      </c>
      <c r="N73" s="584">
        <v>40091</v>
      </c>
      <c r="O73" s="578">
        <v>3</v>
      </c>
      <c r="P73" s="586">
        <v>11850000</v>
      </c>
      <c r="Q73" s="586"/>
      <c r="R73" s="586"/>
      <c r="S73" s="586"/>
      <c r="T73" s="586"/>
      <c r="U73" s="580"/>
      <c r="V73" s="580"/>
      <c r="W73" s="580"/>
      <c r="X73" s="580"/>
      <c r="Y73" s="580"/>
      <c r="Z73" s="584"/>
      <c r="AA73" s="584"/>
      <c r="AB73" s="587"/>
      <c r="AC73" s="587">
        <v>11850000</v>
      </c>
      <c r="AD73" s="587"/>
      <c r="AE73" s="604">
        <v>5925000</v>
      </c>
      <c r="AF73" s="24"/>
      <c r="AG73" s="24"/>
      <c r="AH73" s="24"/>
      <c r="AI73" s="24"/>
      <c r="AJ73" s="24"/>
      <c r="AK73" s="24"/>
      <c r="AL73" s="533" t="s">
        <v>406</v>
      </c>
      <c r="AM73" s="297">
        <f t="shared" si="6"/>
        <v>11850000</v>
      </c>
      <c r="AN73" s="78"/>
      <c r="AO73" s="533" t="s">
        <v>1138</v>
      </c>
      <c r="AP73" s="23">
        <v>3202723305</v>
      </c>
      <c r="AQ73" s="23"/>
      <c r="AR73" s="276"/>
      <c r="AS73" s="345"/>
      <c r="AT73" s="276"/>
    </row>
    <row r="74" spans="1:47" s="27" customFormat="1" ht="51" x14ac:dyDescent="0.25">
      <c r="A74" s="578" t="s">
        <v>1140</v>
      </c>
      <c r="B74" s="579" t="s">
        <v>850</v>
      </c>
      <c r="C74" s="578" t="s">
        <v>1136</v>
      </c>
      <c r="D74" s="579" t="s">
        <v>440</v>
      </c>
      <c r="E74" s="638" t="s">
        <v>441</v>
      </c>
      <c r="F74" s="581" t="s">
        <v>1141</v>
      </c>
      <c r="G74" s="582">
        <v>40057</v>
      </c>
      <c r="H74" s="583">
        <v>12280449</v>
      </c>
      <c r="I74" s="584">
        <v>40091</v>
      </c>
      <c r="J74" s="585" t="s">
        <v>1344</v>
      </c>
      <c r="K74" s="582">
        <v>40091</v>
      </c>
      <c r="L74" s="583">
        <v>12000000</v>
      </c>
      <c r="M74" s="584">
        <v>40091</v>
      </c>
      <c r="N74" s="584">
        <v>40091</v>
      </c>
      <c r="O74" s="578">
        <v>3</v>
      </c>
      <c r="P74" s="586">
        <v>12000000</v>
      </c>
      <c r="Q74" s="586"/>
      <c r="R74" s="586"/>
      <c r="S74" s="586"/>
      <c r="T74" s="586"/>
      <c r="U74" s="580">
        <v>0</v>
      </c>
      <c r="V74" s="580">
        <v>0</v>
      </c>
      <c r="W74" s="580"/>
      <c r="X74" s="580"/>
      <c r="Y74" s="580">
        <v>0</v>
      </c>
      <c r="Z74" s="584"/>
      <c r="AA74" s="584"/>
      <c r="AB74" s="587"/>
      <c r="AC74" s="587">
        <v>12000000</v>
      </c>
      <c r="AD74" s="587"/>
      <c r="AE74" s="604">
        <v>6000000</v>
      </c>
      <c r="AF74" s="24"/>
      <c r="AG74" s="24"/>
      <c r="AH74" s="24"/>
      <c r="AI74" s="24"/>
      <c r="AJ74" s="24"/>
      <c r="AK74" s="24"/>
      <c r="AL74" s="23" t="s">
        <v>406</v>
      </c>
      <c r="AM74" s="297">
        <f t="shared" si="6"/>
        <v>12000000</v>
      </c>
      <c r="AN74" s="78"/>
      <c r="AO74" s="23" t="s">
        <v>1142</v>
      </c>
      <c r="AP74" s="23">
        <v>3123123424</v>
      </c>
      <c r="AQ74" s="23"/>
      <c r="AR74" s="276"/>
      <c r="AS74" s="345"/>
      <c r="AT74" s="276"/>
    </row>
    <row r="75" spans="1:47" s="27" customFormat="1" ht="63.75" customHeight="1" x14ac:dyDescent="0.25">
      <c r="A75" s="2579" t="s">
        <v>1225</v>
      </c>
      <c r="B75" s="630" t="s">
        <v>1748</v>
      </c>
      <c r="C75" s="2579" t="s">
        <v>720</v>
      </c>
      <c r="D75" s="2579" t="s">
        <v>440</v>
      </c>
      <c r="E75" s="2683" t="s">
        <v>441</v>
      </c>
      <c r="F75" s="581" t="s">
        <v>1232</v>
      </c>
      <c r="G75" s="582">
        <v>40028</v>
      </c>
      <c r="H75" s="583">
        <v>35000000</v>
      </c>
      <c r="I75" s="2620">
        <v>40095</v>
      </c>
      <c r="J75" s="585" t="s">
        <v>1263</v>
      </c>
      <c r="K75" s="2620">
        <v>40095</v>
      </c>
      <c r="L75" s="583">
        <v>34861494</v>
      </c>
      <c r="M75" s="2620">
        <v>40095</v>
      </c>
      <c r="N75" s="2620">
        <v>40148</v>
      </c>
      <c r="O75" s="2614" t="s">
        <v>697</v>
      </c>
      <c r="P75" s="2638">
        <v>129481854</v>
      </c>
      <c r="Q75" s="2620"/>
      <c r="R75" s="2579"/>
      <c r="S75" s="586"/>
      <c r="T75" s="586"/>
      <c r="U75" s="2691">
        <v>40169</v>
      </c>
      <c r="V75" s="2644">
        <v>0</v>
      </c>
      <c r="W75" s="680"/>
      <c r="X75" s="680"/>
      <c r="Y75" s="712"/>
      <c r="Z75" s="2691"/>
      <c r="AA75" s="2691"/>
      <c r="AB75" s="587"/>
      <c r="AC75" s="587">
        <v>34861494</v>
      </c>
      <c r="AD75" s="587"/>
      <c r="AE75" s="604">
        <v>17430747</v>
      </c>
      <c r="AF75" s="719"/>
      <c r="AG75" s="24"/>
      <c r="AH75" s="24"/>
      <c r="AI75" s="24"/>
      <c r="AJ75" s="24"/>
      <c r="AK75" s="24"/>
      <c r="AL75" s="1742" t="s">
        <v>621</v>
      </c>
      <c r="AM75" s="2159">
        <f>AB75+AB76+AB77+AB78+AB79+AC75+AC76+AC77+AC78+AC79+AD75+AD76+AD77+AD78+AD79+AF75+AF76+AF77+AF78+AF79+AG75+AG76+AG77+AG78+AG79+AI75+AI76+AI77+AI78+AI79+AJ75+AJ76+AJ77+AJ78+AJ79+AK75+AK76+AK77+AK78+AK79</f>
        <v>129481854</v>
      </c>
      <c r="AN75" s="78"/>
      <c r="AO75" s="2121" t="s">
        <v>1142</v>
      </c>
      <c r="AP75" s="1900">
        <v>3123123424</v>
      </c>
      <c r="AQ75" s="23"/>
      <c r="AR75" s="276"/>
      <c r="AS75" s="345"/>
      <c r="AT75" s="276"/>
    </row>
    <row r="76" spans="1:47" s="27" customFormat="1" ht="55.5" customHeight="1" x14ac:dyDescent="0.25">
      <c r="A76" s="2580"/>
      <c r="B76" s="720" t="s">
        <v>1749</v>
      </c>
      <c r="C76" s="2580"/>
      <c r="D76" s="2580"/>
      <c r="E76" s="2684"/>
      <c r="F76" s="581" t="s">
        <v>405</v>
      </c>
      <c r="G76" s="582">
        <v>39994</v>
      </c>
      <c r="H76" s="583">
        <v>34038206</v>
      </c>
      <c r="I76" s="2621"/>
      <c r="J76" s="585" t="s">
        <v>1264</v>
      </c>
      <c r="K76" s="2621"/>
      <c r="L76" s="583">
        <v>33990430</v>
      </c>
      <c r="M76" s="2621"/>
      <c r="N76" s="2621"/>
      <c r="O76" s="2615"/>
      <c r="P76" s="2639"/>
      <c r="Q76" s="2621"/>
      <c r="R76" s="2580"/>
      <c r="S76" s="586"/>
      <c r="T76" s="586"/>
      <c r="U76" s="2692"/>
      <c r="V76" s="2645"/>
      <c r="W76" s="721"/>
      <c r="X76" s="721"/>
      <c r="Y76" s="722"/>
      <c r="Z76" s="2692"/>
      <c r="AA76" s="2692"/>
      <c r="AB76" s="587"/>
      <c r="AC76" s="587">
        <v>33990430</v>
      </c>
      <c r="AD76" s="587"/>
      <c r="AE76" s="604">
        <v>16995215</v>
      </c>
      <c r="AF76" s="719"/>
      <c r="AG76" s="24"/>
      <c r="AH76" s="24"/>
      <c r="AI76" s="24"/>
      <c r="AJ76" s="24"/>
      <c r="AK76" s="24"/>
      <c r="AL76" s="2150"/>
      <c r="AM76" s="2678"/>
      <c r="AN76" s="78"/>
      <c r="AO76" s="2162"/>
      <c r="AP76" s="2133"/>
      <c r="AQ76" s="23"/>
      <c r="AR76" s="276"/>
      <c r="AS76" s="345"/>
      <c r="AT76" s="276"/>
    </row>
    <row r="77" spans="1:47" s="27" customFormat="1" ht="47.25" customHeight="1" x14ac:dyDescent="0.25">
      <c r="A77" s="2580"/>
      <c r="B77" s="630" t="s">
        <v>1750</v>
      </c>
      <c r="C77" s="2580"/>
      <c r="D77" s="2580"/>
      <c r="E77" s="2684"/>
      <c r="F77" s="581" t="s">
        <v>1233</v>
      </c>
      <c r="G77" s="582">
        <v>39962</v>
      </c>
      <c r="H77" s="583">
        <v>20827935</v>
      </c>
      <c r="I77" s="2621"/>
      <c r="J77" s="585" t="s">
        <v>1265</v>
      </c>
      <c r="K77" s="2621"/>
      <c r="L77" s="583">
        <v>20802089</v>
      </c>
      <c r="M77" s="2621"/>
      <c r="N77" s="2621"/>
      <c r="O77" s="2615"/>
      <c r="P77" s="2639"/>
      <c r="Q77" s="2621"/>
      <c r="R77" s="2580"/>
      <c r="S77" s="586"/>
      <c r="T77" s="586"/>
      <c r="U77" s="2692"/>
      <c r="V77" s="2645"/>
      <c r="W77" s="581" t="s">
        <v>1778</v>
      </c>
      <c r="X77" s="581" t="s">
        <v>1779</v>
      </c>
      <c r="Y77" s="713">
        <v>10199885</v>
      </c>
      <c r="Z77" s="2692"/>
      <c r="AA77" s="2692"/>
      <c r="AB77" s="587">
        <v>20802089</v>
      </c>
      <c r="AC77" s="587"/>
      <c r="AD77" s="587"/>
      <c r="AE77" s="604">
        <v>15500987</v>
      </c>
      <c r="AF77" s="719"/>
      <c r="AG77" s="24"/>
      <c r="AH77" s="24"/>
      <c r="AI77" s="24"/>
      <c r="AJ77" s="24"/>
      <c r="AK77" s="24"/>
      <c r="AL77" s="2150"/>
      <c r="AM77" s="2678"/>
      <c r="AN77" s="78"/>
      <c r="AO77" s="2162"/>
      <c r="AP77" s="2133"/>
      <c r="AQ77" s="23"/>
      <c r="AR77" s="276"/>
      <c r="AS77" s="345"/>
      <c r="AT77" s="276"/>
    </row>
    <row r="78" spans="1:47" s="27" customFormat="1" ht="58.5" customHeight="1" x14ac:dyDescent="0.25">
      <c r="A78" s="2580"/>
      <c r="B78" s="630" t="s">
        <v>1751</v>
      </c>
      <c r="C78" s="2580"/>
      <c r="D78" s="2580"/>
      <c r="E78" s="2684"/>
      <c r="F78" s="581" t="s">
        <v>1234</v>
      </c>
      <c r="G78" s="582">
        <v>40056</v>
      </c>
      <c r="H78" s="583">
        <v>15000000</v>
      </c>
      <c r="I78" s="2621"/>
      <c r="J78" s="585" t="s">
        <v>1266</v>
      </c>
      <c r="K78" s="2621"/>
      <c r="L78" s="583">
        <v>14914281</v>
      </c>
      <c r="M78" s="2621"/>
      <c r="N78" s="2621"/>
      <c r="O78" s="2615"/>
      <c r="P78" s="2639"/>
      <c r="Q78" s="2621"/>
      <c r="R78" s="2580"/>
      <c r="S78" s="586"/>
      <c r="T78" s="586"/>
      <c r="U78" s="2692"/>
      <c r="V78" s="2645"/>
      <c r="W78" s="721"/>
      <c r="X78" s="721"/>
      <c r="Y78" s="722"/>
      <c r="Z78" s="2692"/>
      <c r="AA78" s="2692"/>
      <c r="AB78" s="587">
        <v>14914281</v>
      </c>
      <c r="AC78" s="587"/>
      <c r="AD78" s="587"/>
      <c r="AE78" s="604">
        <v>7457141</v>
      </c>
      <c r="AF78" s="719"/>
      <c r="AG78" s="24"/>
      <c r="AH78" s="24"/>
      <c r="AI78" s="24"/>
      <c r="AJ78" s="24"/>
      <c r="AK78" s="24"/>
      <c r="AL78" s="2150"/>
      <c r="AM78" s="2678"/>
      <c r="AN78" s="78"/>
      <c r="AO78" s="2162"/>
      <c r="AP78" s="2133"/>
      <c r="AQ78" s="23"/>
      <c r="AR78" s="276"/>
      <c r="AS78" s="345"/>
      <c r="AT78" s="276"/>
    </row>
    <row r="79" spans="1:47" s="27" customFormat="1" ht="65.25" customHeight="1" x14ac:dyDescent="0.25">
      <c r="A79" s="2581"/>
      <c r="B79" s="630" t="s">
        <v>1752</v>
      </c>
      <c r="C79" s="2581"/>
      <c r="D79" s="2581"/>
      <c r="E79" s="2685"/>
      <c r="F79" s="581" t="s">
        <v>1235</v>
      </c>
      <c r="G79" s="582">
        <v>39962</v>
      </c>
      <c r="H79" s="583">
        <v>25000000</v>
      </c>
      <c r="I79" s="2622"/>
      <c r="J79" s="585" t="s">
        <v>1267</v>
      </c>
      <c r="K79" s="2622"/>
      <c r="L79" s="583">
        <v>24913560</v>
      </c>
      <c r="M79" s="2622"/>
      <c r="N79" s="2622"/>
      <c r="O79" s="2616"/>
      <c r="P79" s="2640"/>
      <c r="Q79" s="2622"/>
      <c r="R79" s="2581"/>
      <c r="S79" s="586"/>
      <c r="T79" s="586"/>
      <c r="U79" s="2693"/>
      <c r="V79" s="2646"/>
      <c r="W79" s="681"/>
      <c r="X79" s="681"/>
      <c r="Y79" s="714"/>
      <c r="Z79" s="2693"/>
      <c r="AA79" s="2693"/>
      <c r="AB79" s="587"/>
      <c r="AC79" s="587">
        <v>24913560</v>
      </c>
      <c r="AD79" s="587"/>
      <c r="AE79" s="604">
        <v>12456780</v>
      </c>
      <c r="AF79" s="719"/>
      <c r="AG79" s="24"/>
      <c r="AH79" s="24"/>
      <c r="AI79" s="24"/>
      <c r="AJ79" s="24"/>
      <c r="AK79" s="24"/>
      <c r="AL79" s="1743"/>
      <c r="AM79" s="2679"/>
      <c r="AN79" s="78"/>
      <c r="AO79" s="2163"/>
      <c r="AP79" s="2134"/>
      <c r="AQ79" s="23"/>
      <c r="AR79" s="276"/>
      <c r="AS79" s="345"/>
      <c r="AT79" s="276"/>
    </row>
    <row r="80" spans="1:47" s="382" customFormat="1" ht="44.25" customHeight="1" x14ac:dyDescent="0.25">
      <c r="A80" s="2696" t="s">
        <v>1236</v>
      </c>
      <c r="B80" s="630" t="s">
        <v>1757</v>
      </c>
      <c r="C80" s="2582" t="s">
        <v>42</v>
      </c>
      <c r="D80" s="2582" t="s">
        <v>1237</v>
      </c>
      <c r="E80" s="2582" t="s">
        <v>1238</v>
      </c>
      <c r="F80" s="581" t="s">
        <v>1239</v>
      </c>
      <c r="G80" s="582">
        <v>39959</v>
      </c>
      <c r="H80" s="583">
        <v>20000000</v>
      </c>
      <c r="I80" s="2620">
        <v>40095</v>
      </c>
      <c r="J80" s="682" t="s">
        <v>1258</v>
      </c>
      <c r="K80" s="2620">
        <v>40095</v>
      </c>
      <c r="L80" s="583">
        <v>18924814</v>
      </c>
      <c r="M80" s="2620">
        <v>40099</v>
      </c>
      <c r="N80" s="2620">
        <v>40151</v>
      </c>
      <c r="O80" s="2614" t="s">
        <v>697</v>
      </c>
      <c r="P80" s="2688">
        <v>112892485</v>
      </c>
      <c r="Q80" s="679"/>
      <c r="R80" s="679"/>
      <c r="S80" s="679"/>
      <c r="T80" s="679"/>
      <c r="U80" s="2620">
        <v>40165</v>
      </c>
      <c r="V80" s="2614" t="s">
        <v>96</v>
      </c>
      <c r="W80" s="584"/>
      <c r="X80" s="584"/>
      <c r="Y80" s="660"/>
      <c r="Z80" s="675"/>
      <c r="AA80" s="675"/>
      <c r="AB80" s="587"/>
      <c r="AC80" s="587">
        <v>18924814</v>
      </c>
      <c r="AD80" s="587"/>
      <c r="AE80" s="604">
        <v>3829536</v>
      </c>
      <c r="AF80" s="380"/>
      <c r="AG80" s="380"/>
      <c r="AH80" s="380"/>
      <c r="AI80" s="380"/>
      <c r="AJ80" s="380"/>
      <c r="AK80" s="380"/>
      <c r="AL80" s="2139" t="s">
        <v>621</v>
      </c>
      <c r="AM80" s="2142">
        <f>AB80+AB81+AB82+AB83+AB84+AC80+AC81+AC82+AC83+AC84+AD80+AD81+AD82+AD83+AD84+AF80+AF81+AF82+AF83+AF84+AG80+AG81+AG82+AG83+AG84+AI80+AI81+AI82+AI83+AI84+AJ80+AJ81+AJ82+AJ83+AJ84+AK80+AK81+AK82+AK83+AK84</f>
        <v>167841909</v>
      </c>
      <c r="AN80" s="381" t="s">
        <v>1257</v>
      </c>
      <c r="AO80" s="2139" t="s">
        <v>1142</v>
      </c>
      <c r="AP80" s="2139">
        <v>3134263026</v>
      </c>
      <c r="AR80" s="383"/>
      <c r="AS80" s="384"/>
      <c r="AT80" s="383"/>
    </row>
    <row r="81" spans="1:49" s="382" customFormat="1" ht="65.25" customHeight="1" x14ac:dyDescent="0.25">
      <c r="A81" s="2697"/>
      <c r="B81" s="630" t="s">
        <v>1753</v>
      </c>
      <c r="C81" s="2583"/>
      <c r="D81" s="2583"/>
      <c r="E81" s="2583"/>
      <c r="F81" s="581" t="s">
        <v>756</v>
      </c>
      <c r="G81" s="582">
        <v>40050</v>
      </c>
      <c r="H81" s="583">
        <v>20000000</v>
      </c>
      <c r="I81" s="2621"/>
      <c r="J81" s="682" t="s">
        <v>1259</v>
      </c>
      <c r="K81" s="2621"/>
      <c r="L81" s="583">
        <v>19999690</v>
      </c>
      <c r="M81" s="2621"/>
      <c r="N81" s="2621"/>
      <c r="O81" s="2615"/>
      <c r="P81" s="2689"/>
      <c r="Q81" s="679"/>
      <c r="R81" s="679"/>
      <c r="S81" s="679"/>
      <c r="T81" s="679"/>
      <c r="U81" s="2621"/>
      <c r="V81" s="2621"/>
      <c r="W81" s="584"/>
      <c r="X81" s="584"/>
      <c r="Y81" s="660"/>
      <c r="Z81" s="675"/>
      <c r="AA81" s="675"/>
      <c r="AB81" s="587"/>
      <c r="AC81" s="587">
        <v>74949114</v>
      </c>
      <c r="AD81" s="587"/>
      <c r="AE81" s="604">
        <v>939504</v>
      </c>
      <c r="AF81" s="380"/>
      <c r="AG81" s="380"/>
      <c r="AH81" s="380"/>
      <c r="AI81" s="380"/>
      <c r="AJ81" s="380"/>
      <c r="AK81" s="380"/>
      <c r="AL81" s="2140"/>
      <c r="AM81" s="2706"/>
      <c r="AN81" s="381" t="s">
        <v>380</v>
      </c>
      <c r="AO81" s="2140"/>
      <c r="AP81" s="2140"/>
      <c r="AR81" s="383"/>
      <c r="AS81" s="384"/>
      <c r="AT81" s="383"/>
    </row>
    <row r="82" spans="1:49" s="382" customFormat="1" ht="48" customHeight="1" x14ac:dyDescent="0.25">
      <c r="A82" s="2697"/>
      <c r="B82" s="630" t="s">
        <v>1754</v>
      </c>
      <c r="C82" s="2583"/>
      <c r="D82" s="2583"/>
      <c r="E82" s="2583"/>
      <c r="F82" s="581" t="s">
        <v>1240</v>
      </c>
      <c r="G82" s="582">
        <v>39944</v>
      </c>
      <c r="H82" s="583">
        <v>34000000</v>
      </c>
      <c r="I82" s="2621"/>
      <c r="J82" s="682" t="s">
        <v>1260</v>
      </c>
      <c r="K82" s="2621"/>
      <c r="L82" s="583">
        <v>33961958</v>
      </c>
      <c r="M82" s="2621"/>
      <c r="N82" s="2621"/>
      <c r="O82" s="2615"/>
      <c r="P82" s="2689"/>
      <c r="Q82" s="679"/>
      <c r="R82" s="679"/>
      <c r="S82" s="679"/>
      <c r="T82" s="679"/>
      <c r="U82" s="2621"/>
      <c r="V82" s="2621"/>
      <c r="W82" s="584" t="s">
        <v>1762</v>
      </c>
      <c r="X82" s="585" t="s">
        <v>1780</v>
      </c>
      <c r="Y82" s="660">
        <v>54949424</v>
      </c>
      <c r="Z82" s="675"/>
      <c r="AA82" s="675"/>
      <c r="AB82" s="587"/>
      <c r="AC82" s="587">
        <v>33961958</v>
      </c>
      <c r="AD82" s="587"/>
      <c r="AE82" s="604">
        <v>33427646</v>
      </c>
      <c r="AF82" s="380"/>
      <c r="AG82" s="380"/>
      <c r="AH82" s="380"/>
      <c r="AI82" s="380"/>
      <c r="AJ82" s="380"/>
      <c r="AK82" s="380"/>
      <c r="AL82" s="2140"/>
      <c r="AM82" s="2706"/>
      <c r="AN82" s="381" t="s">
        <v>1246</v>
      </c>
      <c r="AO82" s="2140"/>
      <c r="AP82" s="2140"/>
      <c r="AR82" s="383"/>
      <c r="AS82" s="384"/>
      <c r="AT82" s="383"/>
    </row>
    <row r="83" spans="1:49" s="382" customFormat="1" ht="75" customHeight="1" x14ac:dyDescent="0.25">
      <c r="A83" s="2697"/>
      <c r="B83" s="630" t="s">
        <v>1755</v>
      </c>
      <c r="C83" s="2583"/>
      <c r="D83" s="2583"/>
      <c r="E83" s="2583"/>
      <c r="F83" s="581" t="s">
        <v>755</v>
      </c>
      <c r="G83" s="582">
        <v>40050</v>
      </c>
      <c r="H83" s="583">
        <v>20000000</v>
      </c>
      <c r="I83" s="2621"/>
      <c r="J83" s="682" t="s">
        <v>1261</v>
      </c>
      <c r="K83" s="2621"/>
      <c r="L83" s="583">
        <v>19244625</v>
      </c>
      <c r="M83" s="2621"/>
      <c r="N83" s="2621"/>
      <c r="O83" s="2615"/>
      <c r="P83" s="2689"/>
      <c r="Q83" s="679"/>
      <c r="R83" s="679"/>
      <c r="S83" s="679"/>
      <c r="T83" s="679"/>
      <c r="U83" s="2621"/>
      <c r="V83" s="2621"/>
      <c r="W83" s="584"/>
      <c r="X83" s="584"/>
      <c r="Y83" s="660"/>
      <c r="Z83" s="675"/>
      <c r="AA83" s="675"/>
      <c r="AB83" s="587"/>
      <c r="AC83" s="587">
        <v>19244625</v>
      </c>
      <c r="AD83" s="587"/>
      <c r="AE83" s="604">
        <v>1292477</v>
      </c>
      <c r="AF83" s="380"/>
      <c r="AG83" s="380"/>
      <c r="AH83" s="380"/>
      <c r="AI83" s="380"/>
      <c r="AJ83" s="380"/>
      <c r="AK83" s="380"/>
      <c r="AL83" s="2140"/>
      <c r="AM83" s="2706"/>
      <c r="AN83" s="381" t="s">
        <v>393</v>
      </c>
      <c r="AO83" s="2140"/>
      <c r="AP83" s="2140"/>
      <c r="AR83" s="383"/>
      <c r="AS83" s="384"/>
      <c r="AT83" s="383"/>
    </row>
    <row r="84" spans="1:49" s="382" customFormat="1" ht="59.25" customHeight="1" x14ac:dyDescent="0.25">
      <c r="A84" s="2698"/>
      <c r="B84" s="630" t="s">
        <v>1756</v>
      </c>
      <c r="C84" s="2584"/>
      <c r="D84" s="2584"/>
      <c r="E84" s="2584"/>
      <c r="F84" s="581" t="s">
        <v>470</v>
      </c>
      <c r="G84" s="582">
        <v>39994</v>
      </c>
      <c r="H84" s="583">
        <v>20863574</v>
      </c>
      <c r="I84" s="2622"/>
      <c r="J84" s="682" t="s">
        <v>1262</v>
      </c>
      <c r="K84" s="2622"/>
      <c r="L84" s="583">
        <v>20761398</v>
      </c>
      <c r="M84" s="2622"/>
      <c r="N84" s="2622"/>
      <c r="O84" s="2616"/>
      <c r="P84" s="2690"/>
      <c r="Q84" s="679"/>
      <c r="R84" s="679"/>
      <c r="S84" s="679"/>
      <c r="T84" s="679"/>
      <c r="U84" s="2622"/>
      <c r="V84" s="2622"/>
      <c r="W84" s="584"/>
      <c r="X84" s="584"/>
      <c r="Y84" s="660"/>
      <c r="Z84" s="675"/>
      <c r="AA84" s="675"/>
      <c r="AB84" s="587"/>
      <c r="AC84" s="587">
        <v>20761398</v>
      </c>
      <c r="AD84" s="587"/>
      <c r="AE84" s="604">
        <v>784448</v>
      </c>
      <c r="AF84" s="380"/>
      <c r="AG84" s="380"/>
      <c r="AH84" s="380"/>
      <c r="AI84" s="380"/>
      <c r="AJ84" s="380"/>
      <c r="AK84" s="380"/>
      <c r="AL84" s="2141"/>
      <c r="AM84" s="2707"/>
      <c r="AN84" s="381" t="s">
        <v>1256</v>
      </c>
      <c r="AO84" s="2141"/>
      <c r="AP84" s="2141"/>
      <c r="AR84" s="383"/>
      <c r="AS84" s="384"/>
      <c r="AT84" s="383"/>
    </row>
    <row r="85" spans="1:49" s="391" customFormat="1" ht="72.75" customHeight="1" x14ac:dyDescent="0.25">
      <c r="A85" s="2582" t="s">
        <v>1280</v>
      </c>
      <c r="B85" s="630" t="s">
        <v>1758</v>
      </c>
      <c r="C85" s="2582" t="s">
        <v>42</v>
      </c>
      <c r="D85" s="2582" t="s">
        <v>1272</v>
      </c>
      <c r="E85" s="2582" t="s">
        <v>307</v>
      </c>
      <c r="F85" s="581" t="s">
        <v>1273</v>
      </c>
      <c r="G85" s="582">
        <v>39959</v>
      </c>
      <c r="H85" s="583">
        <v>30000000</v>
      </c>
      <c r="I85" s="2620">
        <v>40123</v>
      </c>
      <c r="J85" s="682" t="s">
        <v>1306</v>
      </c>
      <c r="K85" s="2620">
        <v>40123</v>
      </c>
      <c r="L85" s="583">
        <v>29957806</v>
      </c>
      <c r="M85" s="2620">
        <v>40128</v>
      </c>
      <c r="N85" s="2703"/>
      <c r="O85" s="2614" t="s">
        <v>318</v>
      </c>
      <c r="P85" s="2688">
        <v>126060717</v>
      </c>
      <c r="Q85" s="679"/>
      <c r="R85" s="679"/>
      <c r="S85" s="679"/>
      <c r="T85" s="679"/>
      <c r="U85" s="2691">
        <v>40177</v>
      </c>
      <c r="V85" s="2644">
        <v>30</v>
      </c>
      <c r="W85" s="680"/>
      <c r="X85" s="680"/>
      <c r="Y85" s="712"/>
      <c r="Z85" s="675"/>
      <c r="AA85" s="675"/>
      <c r="AB85" s="587"/>
      <c r="AC85" s="2711">
        <v>126060717</v>
      </c>
      <c r="AD85" s="2699"/>
      <c r="AE85" s="711">
        <v>14978903</v>
      </c>
      <c r="AF85" s="1908"/>
      <c r="AG85" s="1908"/>
      <c r="AH85" s="517"/>
      <c r="AI85" s="2708">
        <v>49999502</v>
      </c>
      <c r="AJ85" s="1908"/>
      <c r="AK85" s="1908"/>
      <c r="AL85" s="1908"/>
      <c r="AM85" s="520">
        <f t="shared" si="6"/>
        <v>176060219</v>
      </c>
      <c r="AN85" s="390"/>
      <c r="AO85" s="1908" t="s">
        <v>1274</v>
      </c>
      <c r="AP85" s="1908">
        <v>3202723305</v>
      </c>
      <c r="AR85" s="392"/>
      <c r="AS85" s="393"/>
      <c r="AT85" s="392"/>
    </row>
    <row r="86" spans="1:49" s="27" customFormat="1" ht="42.75" customHeight="1" x14ac:dyDescent="0.25">
      <c r="A86" s="2583"/>
      <c r="B86" s="630" t="s">
        <v>1759</v>
      </c>
      <c r="C86" s="2583"/>
      <c r="D86" s="2583"/>
      <c r="E86" s="2583"/>
      <c r="F86" s="581" t="s">
        <v>729</v>
      </c>
      <c r="G86" s="582">
        <v>40037</v>
      </c>
      <c r="H86" s="583">
        <v>75000000</v>
      </c>
      <c r="I86" s="2621"/>
      <c r="J86" s="682" t="s">
        <v>1305</v>
      </c>
      <c r="K86" s="2621"/>
      <c r="L86" s="583">
        <v>74957006</v>
      </c>
      <c r="M86" s="2621"/>
      <c r="N86" s="2704"/>
      <c r="O86" s="2615"/>
      <c r="P86" s="2689"/>
      <c r="Q86" s="679"/>
      <c r="R86" s="679"/>
      <c r="S86" s="679"/>
      <c r="T86" s="679"/>
      <c r="U86" s="2692"/>
      <c r="V86" s="2645"/>
      <c r="W86" s="581" t="s">
        <v>1659</v>
      </c>
      <c r="X86" s="581" t="s">
        <v>1660</v>
      </c>
      <c r="Y86" s="713">
        <v>49999502</v>
      </c>
      <c r="Z86" s="675"/>
      <c r="AA86" s="675"/>
      <c r="AB86" s="587"/>
      <c r="AC86" s="2712"/>
      <c r="AD86" s="2700"/>
      <c r="AE86" s="710">
        <v>62478254</v>
      </c>
      <c r="AF86" s="2702"/>
      <c r="AG86" s="2702"/>
      <c r="AH86" s="518"/>
      <c r="AI86" s="2709"/>
      <c r="AJ86" s="2702"/>
      <c r="AK86" s="2702"/>
      <c r="AL86" s="2702"/>
      <c r="AM86" s="521">
        <f t="shared" si="6"/>
        <v>0</v>
      </c>
      <c r="AN86" s="359"/>
      <c r="AO86" s="2702"/>
      <c r="AP86" s="2702"/>
      <c r="AR86" s="276"/>
      <c r="AS86" s="345"/>
      <c r="AT86" s="276"/>
      <c r="AU86" s="736"/>
      <c r="AW86" s="736"/>
    </row>
    <row r="87" spans="1:49" s="27" customFormat="1" ht="49.5" customHeight="1" x14ac:dyDescent="0.25">
      <c r="A87" s="2584"/>
      <c r="B87" s="630" t="s">
        <v>1760</v>
      </c>
      <c r="C87" s="2584"/>
      <c r="D87" s="2584"/>
      <c r="E87" s="2584"/>
      <c r="F87" s="581" t="s">
        <v>1275</v>
      </c>
      <c r="G87" s="582">
        <v>39994</v>
      </c>
      <c r="H87" s="583">
        <v>21200135</v>
      </c>
      <c r="I87" s="2622"/>
      <c r="J87" s="682" t="s">
        <v>1304</v>
      </c>
      <c r="K87" s="2622"/>
      <c r="L87" s="583">
        <v>21145905</v>
      </c>
      <c r="M87" s="2622"/>
      <c r="N87" s="2705"/>
      <c r="O87" s="2616"/>
      <c r="P87" s="2690"/>
      <c r="Q87" s="679"/>
      <c r="R87" s="679"/>
      <c r="S87" s="679"/>
      <c r="T87" s="679"/>
      <c r="U87" s="2693"/>
      <c r="V87" s="2646"/>
      <c r="W87" s="681"/>
      <c r="X87" s="681"/>
      <c r="Y87" s="714"/>
      <c r="Z87" s="675"/>
      <c r="AA87" s="675"/>
      <c r="AB87" s="587"/>
      <c r="AC87" s="2713"/>
      <c r="AD87" s="2701"/>
      <c r="AE87" s="709">
        <v>10572953</v>
      </c>
      <c r="AF87" s="1909"/>
      <c r="AG87" s="1909"/>
      <c r="AH87" s="519"/>
      <c r="AI87" s="2710"/>
      <c r="AJ87" s="1909"/>
      <c r="AK87" s="1909"/>
      <c r="AL87" s="1909"/>
      <c r="AM87" s="522"/>
      <c r="AN87" s="359"/>
      <c r="AO87" s="1909"/>
      <c r="AP87" s="1909"/>
      <c r="AR87" s="276"/>
      <c r="AS87" s="345"/>
      <c r="AT87" s="276"/>
    </row>
    <row r="88" spans="1:49" s="27" customFormat="1" ht="69" customHeight="1" x14ac:dyDescent="0.25">
      <c r="A88" s="2579" t="s">
        <v>1281</v>
      </c>
      <c r="B88" s="630" t="s">
        <v>1774</v>
      </c>
      <c r="C88" s="2582" t="s">
        <v>42</v>
      </c>
      <c r="D88" s="2582" t="s">
        <v>1276</v>
      </c>
      <c r="E88" s="2582"/>
      <c r="F88" s="581" t="s">
        <v>1277</v>
      </c>
      <c r="G88" s="582">
        <v>39962</v>
      </c>
      <c r="H88" s="583">
        <v>20046420</v>
      </c>
      <c r="I88" s="2620">
        <v>40123</v>
      </c>
      <c r="J88" s="682" t="s">
        <v>1303</v>
      </c>
      <c r="K88" s="2620">
        <v>40123</v>
      </c>
      <c r="L88" s="583">
        <v>19987417</v>
      </c>
      <c r="M88" s="2620">
        <v>40128</v>
      </c>
      <c r="N88" s="2620"/>
      <c r="O88" s="2614" t="s">
        <v>318</v>
      </c>
      <c r="P88" s="2688">
        <f>L89+L88</f>
        <v>109955486</v>
      </c>
      <c r="Q88" s="679"/>
      <c r="R88" s="679"/>
      <c r="S88" s="679"/>
      <c r="T88" s="679"/>
      <c r="U88" s="2716" t="s">
        <v>96</v>
      </c>
      <c r="V88" s="2716" t="s">
        <v>96</v>
      </c>
      <c r="W88" s="715"/>
      <c r="X88" s="715"/>
      <c r="Y88" s="2716" t="s">
        <v>96</v>
      </c>
      <c r="Z88" s="2688"/>
      <c r="AA88" s="2688"/>
      <c r="AB88" s="587">
        <v>19987417</v>
      </c>
      <c r="AC88" s="587"/>
      <c r="AD88" s="2718"/>
      <c r="AE88" s="662">
        <v>9993708</v>
      </c>
      <c r="AF88" s="2714"/>
      <c r="AG88" s="2714"/>
      <c r="AH88" s="504"/>
      <c r="AI88" s="2714"/>
      <c r="AJ88" s="2714"/>
      <c r="AK88" s="2714"/>
      <c r="AL88" s="2714"/>
      <c r="AM88" s="1910"/>
      <c r="AN88" s="1910">
        <f>AB88+AC89+AD88+AF88+AG88+AI88+AJ88+AK88</f>
        <v>109955486</v>
      </c>
      <c r="AO88" s="1742" t="s">
        <v>1278</v>
      </c>
      <c r="AP88" s="2694">
        <v>3123123424</v>
      </c>
      <c r="AR88" s="276"/>
      <c r="AS88" s="345"/>
      <c r="AT88" s="276"/>
      <c r="AU88" s="737"/>
    </row>
    <row r="89" spans="1:49" s="27" customFormat="1" ht="70.5" customHeight="1" x14ac:dyDescent="0.25">
      <c r="A89" s="2581"/>
      <c r="B89" s="630" t="s">
        <v>1775</v>
      </c>
      <c r="C89" s="2584"/>
      <c r="D89" s="2584"/>
      <c r="E89" s="2584"/>
      <c r="F89" s="581" t="s">
        <v>1285</v>
      </c>
      <c r="G89" s="582">
        <v>40028</v>
      </c>
      <c r="H89" s="583">
        <v>90000000</v>
      </c>
      <c r="I89" s="2622"/>
      <c r="J89" s="682" t="s">
        <v>1302</v>
      </c>
      <c r="K89" s="2622"/>
      <c r="L89" s="583">
        <v>89968069</v>
      </c>
      <c r="M89" s="2622"/>
      <c r="N89" s="2622"/>
      <c r="O89" s="2616"/>
      <c r="P89" s="2690"/>
      <c r="Q89" s="679"/>
      <c r="R89" s="679"/>
      <c r="S89" s="679"/>
      <c r="T89" s="679"/>
      <c r="U89" s="2717"/>
      <c r="V89" s="2717"/>
      <c r="W89" s="716"/>
      <c r="X89" s="716"/>
      <c r="Y89" s="2717"/>
      <c r="Z89" s="2690"/>
      <c r="AA89" s="2690"/>
      <c r="AB89" s="587"/>
      <c r="AC89" s="587">
        <v>89968069</v>
      </c>
      <c r="AD89" s="2719"/>
      <c r="AE89" s="610">
        <v>44984034</v>
      </c>
      <c r="AF89" s="2715"/>
      <c r="AG89" s="2715"/>
      <c r="AH89" s="505"/>
      <c r="AI89" s="2715"/>
      <c r="AJ89" s="2715"/>
      <c r="AK89" s="2715"/>
      <c r="AL89" s="2715"/>
      <c r="AM89" s="1911"/>
      <c r="AN89" s="1911"/>
      <c r="AO89" s="1743"/>
      <c r="AP89" s="2695"/>
      <c r="AQ89" s="360"/>
      <c r="AR89" s="276"/>
      <c r="AS89" s="345"/>
      <c r="AT89" s="276"/>
    </row>
    <row r="90" spans="1:49" s="27" customFormat="1" ht="88.5" customHeight="1" x14ac:dyDescent="0.25">
      <c r="A90" s="639" t="s">
        <v>1295</v>
      </c>
      <c r="B90" s="640" t="s">
        <v>1296</v>
      </c>
      <c r="C90" s="640" t="s">
        <v>42</v>
      </c>
      <c r="D90" s="640" t="s">
        <v>1297</v>
      </c>
      <c r="E90" s="640" t="s">
        <v>1298</v>
      </c>
      <c r="F90" s="641" t="s">
        <v>1299</v>
      </c>
      <c r="G90" s="642">
        <v>40121</v>
      </c>
      <c r="H90" s="643">
        <v>413335466.06999999</v>
      </c>
      <c r="I90" s="644">
        <v>40123</v>
      </c>
      <c r="J90" s="645" t="s">
        <v>1308</v>
      </c>
      <c r="K90" s="644">
        <v>40123</v>
      </c>
      <c r="L90" s="643">
        <v>413230455</v>
      </c>
      <c r="M90" s="644">
        <v>40144</v>
      </c>
      <c r="N90" s="644"/>
      <c r="O90" s="645" t="s">
        <v>697</v>
      </c>
      <c r="P90" s="646">
        <v>413230455</v>
      </c>
      <c r="Q90" s="646"/>
      <c r="R90" s="646"/>
      <c r="S90" s="646"/>
      <c r="T90" s="646"/>
      <c r="U90" s="647" t="s">
        <v>96</v>
      </c>
      <c r="V90" s="647" t="s">
        <v>96</v>
      </c>
      <c r="W90" s="647"/>
      <c r="X90" s="647"/>
      <c r="Y90" s="647" t="s">
        <v>96</v>
      </c>
      <c r="Z90" s="646"/>
      <c r="AA90" s="646"/>
      <c r="AB90" s="648"/>
      <c r="AC90" s="587"/>
      <c r="AD90" s="649"/>
      <c r="AE90" s="662">
        <v>413230455</v>
      </c>
      <c r="AF90" s="538"/>
      <c r="AG90" s="538"/>
      <c r="AH90" s="538"/>
      <c r="AI90" s="538"/>
      <c r="AJ90" s="538"/>
      <c r="AK90" s="538">
        <v>412230455</v>
      </c>
      <c r="AL90" s="365" t="s">
        <v>1311</v>
      </c>
      <c r="AM90" s="363">
        <f>AB90+AC90+AD90+AF90+AG90+AI90+AJ90+AK90</f>
        <v>412230455</v>
      </c>
      <c r="AN90" s="366" t="s">
        <v>1300</v>
      </c>
      <c r="AO90" s="516" t="s">
        <v>1301</v>
      </c>
      <c r="AP90" s="364">
        <v>3125835927</v>
      </c>
      <c r="AQ90" s="360"/>
      <c r="AR90" s="276"/>
      <c r="AS90" s="345"/>
      <c r="AT90" s="276"/>
    </row>
    <row r="91" spans="1:49" s="27" customFormat="1" ht="76.5" x14ac:dyDescent="0.25">
      <c r="A91" s="578" t="s">
        <v>1309</v>
      </c>
      <c r="B91" s="579" t="s">
        <v>1310</v>
      </c>
      <c r="C91" s="579" t="s">
        <v>401</v>
      </c>
      <c r="D91" s="579" t="s">
        <v>1311</v>
      </c>
      <c r="E91" s="579" t="s">
        <v>1312</v>
      </c>
      <c r="F91" s="581" t="s">
        <v>1313</v>
      </c>
      <c r="G91" s="582">
        <v>40121</v>
      </c>
      <c r="H91" s="583">
        <v>33066837.289999999</v>
      </c>
      <c r="I91" s="584">
        <v>40123</v>
      </c>
      <c r="J91" s="585" t="s">
        <v>1314</v>
      </c>
      <c r="K91" s="584">
        <v>40123</v>
      </c>
      <c r="L91" s="583">
        <v>33008000</v>
      </c>
      <c r="M91" s="584">
        <v>40123</v>
      </c>
      <c r="N91" s="584"/>
      <c r="O91" s="585" t="s">
        <v>697</v>
      </c>
      <c r="P91" s="586">
        <v>33008000</v>
      </c>
      <c r="Q91" s="586"/>
      <c r="R91" s="586"/>
      <c r="S91" s="586"/>
      <c r="T91" s="586"/>
      <c r="U91" s="586">
        <v>0</v>
      </c>
      <c r="V91" s="586">
        <v>0</v>
      </c>
      <c r="W91" s="586"/>
      <c r="X91" s="586"/>
      <c r="Y91" s="586">
        <v>0</v>
      </c>
      <c r="Z91" s="586"/>
      <c r="AA91" s="586"/>
      <c r="AB91" s="587"/>
      <c r="AC91" s="587"/>
      <c r="AD91" s="650"/>
      <c r="AE91" s="611">
        <v>33008000</v>
      </c>
      <c r="AF91" s="538"/>
      <c r="AG91" s="538"/>
      <c r="AH91" s="538"/>
      <c r="AI91" s="538"/>
      <c r="AJ91" s="538"/>
      <c r="AK91" s="538">
        <v>33008000</v>
      </c>
      <c r="AL91" s="365" t="s">
        <v>406</v>
      </c>
      <c r="AM91" s="363">
        <f>AB91+AC91+AD91+AF91+AG91+AI91+AJ91+AK91</f>
        <v>33008000</v>
      </c>
      <c r="AN91" s="366"/>
      <c r="AO91" s="516" t="s">
        <v>1315</v>
      </c>
      <c r="AP91" s="364">
        <v>3112573756</v>
      </c>
      <c r="AQ91" s="360"/>
      <c r="AR91" s="276"/>
      <c r="AS91" s="345"/>
      <c r="AT91" s="276"/>
    </row>
    <row r="92" spans="1:49" s="27" customFormat="1" ht="42" customHeight="1" x14ac:dyDescent="0.25">
      <c r="A92" s="2582" t="s">
        <v>1283</v>
      </c>
      <c r="B92" s="630" t="s">
        <v>1776</v>
      </c>
      <c r="C92" s="2582" t="s">
        <v>42</v>
      </c>
      <c r="D92" s="2582" t="s">
        <v>1276</v>
      </c>
      <c r="E92" s="2582" t="s">
        <v>1464</v>
      </c>
      <c r="F92" s="581" t="s">
        <v>730</v>
      </c>
      <c r="G92" s="582">
        <v>40037</v>
      </c>
      <c r="H92" s="583">
        <v>58000000</v>
      </c>
      <c r="I92" s="2585">
        <v>40130</v>
      </c>
      <c r="J92" s="682" t="s">
        <v>1345</v>
      </c>
      <c r="K92" s="2585">
        <v>40130</v>
      </c>
      <c r="L92" s="583">
        <v>58000000</v>
      </c>
      <c r="M92" s="2585">
        <v>40134</v>
      </c>
      <c r="N92" s="2585">
        <v>40162</v>
      </c>
      <c r="O92" s="2582">
        <v>2</v>
      </c>
      <c r="P92" s="2675">
        <v>125729791</v>
      </c>
      <c r="Q92" s="679"/>
      <c r="R92" s="679"/>
      <c r="S92" s="679"/>
      <c r="T92" s="679"/>
      <c r="U92" s="2585">
        <v>40169</v>
      </c>
      <c r="V92" s="2582">
        <v>30</v>
      </c>
      <c r="W92" s="725" t="s">
        <v>1654</v>
      </c>
      <c r="X92" s="725" t="s">
        <v>1655</v>
      </c>
      <c r="Y92" s="707">
        <v>59925032</v>
      </c>
      <c r="Z92" s="2582"/>
      <c r="AA92" s="2582"/>
      <c r="AB92" s="2723">
        <f>Y92/2</f>
        <v>29962516</v>
      </c>
      <c r="AC92" s="587">
        <v>58000000</v>
      </c>
      <c r="AD92" s="2582"/>
      <c r="AE92" s="629">
        <v>58962516</v>
      </c>
      <c r="AF92" s="670"/>
      <c r="AG92" s="1744"/>
      <c r="AH92" s="513"/>
      <c r="AI92" s="1744"/>
      <c r="AJ92" s="1744"/>
      <c r="AK92" s="1744"/>
      <c r="AL92" s="1744" t="s">
        <v>1463</v>
      </c>
      <c r="AM92" s="1744"/>
      <c r="AN92" s="26"/>
      <c r="AO92" s="1744" t="s">
        <v>1291</v>
      </c>
      <c r="AP92" s="2067">
        <v>3123123424</v>
      </c>
      <c r="AQ92" s="23"/>
      <c r="AR92" s="276"/>
      <c r="AS92" s="345"/>
      <c r="AT92" s="276"/>
    </row>
    <row r="93" spans="1:49" s="27" customFormat="1" ht="47.25" customHeight="1" x14ac:dyDescent="0.25">
      <c r="A93" s="2583"/>
      <c r="B93" s="630" t="s">
        <v>1776</v>
      </c>
      <c r="C93" s="2583"/>
      <c r="D93" s="2583"/>
      <c r="E93" s="2583"/>
      <c r="F93" s="581" t="s">
        <v>1288</v>
      </c>
      <c r="G93" s="582">
        <v>40057</v>
      </c>
      <c r="H93" s="583">
        <v>17800000</v>
      </c>
      <c r="I93" s="2586"/>
      <c r="J93" s="682" t="s">
        <v>1346</v>
      </c>
      <c r="K93" s="2586"/>
      <c r="L93" s="583">
        <v>17772875</v>
      </c>
      <c r="M93" s="2586"/>
      <c r="N93" s="2586"/>
      <c r="O93" s="2583"/>
      <c r="P93" s="2676"/>
      <c r="Q93" s="679"/>
      <c r="R93" s="679"/>
      <c r="S93" s="679"/>
      <c r="T93" s="679"/>
      <c r="U93" s="2586"/>
      <c r="V93" s="2583"/>
      <c r="W93" s="677"/>
      <c r="X93" s="677"/>
      <c r="Y93" s="726"/>
      <c r="Z93" s="2583"/>
      <c r="AA93" s="2583"/>
      <c r="AB93" s="2583"/>
      <c r="AC93" s="587">
        <v>17772875</v>
      </c>
      <c r="AD93" s="2583"/>
      <c r="AE93" s="629">
        <v>8886437</v>
      </c>
      <c r="AF93" s="723"/>
      <c r="AG93" s="2175"/>
      <c r="AH93" s="514"/>
      <c r="AI93" s="2175"/>
      <c r="AJ93" s="2175"/>
      <c r="AK93" s="2175"/>
      <c r="AL93" s="2175"/>
      <c r="AM93" s="2175"/>
      <c r="AN93" s="26"/>
      <c r="AO93" s="2175"/>
      <c r="AP93" s="2068"/>
      <c r="AQ93" s="23"/>
      <c r="AR93" s="276"/>
      <c r="AS93" s="345"/>
      <c r="AT93" s="276"/>
    </row>
    <row r="94" spans="1:49" s="27" customFormat="1" ht="48.75" customHeight="1" x14ac:dyDescent="0.25">
      <c r="A94" s="2583"/>
      <c r="B94" s="630" t="s">
        <v>1653</v>
      </c>
      <c r="C94" s="2583"/>
      <c r="D94" s="2583"/>
      <c r="E94" s="2583"/>
      <c r="F94" s="581" t="s">
        <v>1289</v>
      </c>
      <c r="G94" s="582">
        <v>39974</v>
      </c>
      <c r="H94" s="583">
        <v>30000000</v>
      </c>
      <c r="I94" s="2586"/>
      <c r="J94" s="682" t="s">
        <v>1347</v>
      </c>
      <c r="K94" s="2586"/>
      <c r="L94" s="583">
        <v>30000000</v>
      </c>
      <c r="M94" s="2586"/>
      <c r="N94" s="2586"/>
      <c r="O94" s="2583"/>
      <c r="P94" s="2676"/>
      <c r="Q94" s="679"/>
      <c r="R94" s="679"/>
      <c r="S94" s="679"/>
      <c r="T94" s="679"/>
      <c r="U94" s="2586"/>
      <c r="V94" s="2583"/>
      <c r="W94" s="677"/>
      <c r="X94" s="677"/>
      <c r="Y94" s="726"/>
      <c r="Z94" s="2583"/>
      <c r="AA94" s="2583"/>
      <c r="AB94" s="2583"/>
      <c r="AC94" s="587">
        <v>30000000</v>
      </c>
      <c r="AD94" s="2583"/>
      <c r="AE94" s="629">
        <v>15000000</v>
      </c>
      <c r="AF94" s="723"/>
      <c r="AG94" s="2175"/>
      <c r="AH94" s="514"/>
      <c r="AI94" s="2175"/>
      <c r="AJ94" s="2175"/>
      <c r="AK94" s="2175"/>
      <c r="AL94" s="2175"/>
      <c r="AM94" s="2175"/>
      <c r="AN94" s="26"/>
      <c r="AO94" s="2175"/>
      <c r="AP94" s="2068"/>
      <c r="AQ94" s="23"/>
      <c r="AR94" s="276"/>
      <c r="AS94" s="345"/>
      <c r="AT94" s="276"/>
    </row>
    <row r="95" spans="1:49" s="27" customFormat="1" ht="57" customHeight="1" x14ac:dyDescent="0.25">
      <c r="A95" s="2584"/>
      <c r="B95" s="630" t="s">
        <v>1653</v>
      </c>
      <c r="C95" s="2584"/>
      <c r="D95" s="2584"/>
      <c r="E95" s="2584"/>
      <c r="F95" s="581" t="s">
        <v>1290</v>
      </c>
      <c r="G95" s="582">
        <v>40087</v>
      </c>
      <c r="H95" s="583">
        <v>20000000</v>
      </c>
      <c r="I95" s="2587"/>
      <c r="J95" s="682" t="s">
        <v>1348</v>
      </c>
      <c r="K95" s="2587"/>
      <c r="L95" s="583">
        <v>19956916</v>
      </c>
      <c r="M95" s="2587"/>
      <c r="N95" s="2587"/>
      <c r="O95" s="2584"/>
      <c r="P95" s="2677"/>
      <c r="Q95" s="679"/>
      <c r="R95" s="679"/>
      <c r="S95" s="679"/>
      <c r="T95" s="679"/>
      <c r="U95" s="2587"/>
      <c r="V95" s="2584"/>
      <c r="W95" s="678"/>
      <c r="X95" s="678"/>
      <c r="Y95" s="727"/>
      <c r="Z95" s="2584"/>
      <c r="AA95" s="2584"/>
      <c r="AB95" s="2584"/>
      <c r="AC95" s="587">
        <v>19956916</v>
      </c>
      <c r="AD95" s="2584"/>
      <c r="AE95" s="629">
        <v>9978458</v>
      </c>
      <c r="AF95" s="724"/>
      <c r="AG95" s="1745"/>
      <c r="AH95" s="515"/>
      <c r="AI95" s="1745"/>
      <c r="AJ95" s="1745"/>
      <c r="AK95" s="1745"/>
      <c r="AL95" s="1745"/>
      <c r="AM95" s="1745"/>
      <c r="AN95" s="26"/>
      <c r="AO95" s="1745"/>
      <c r="AP95" s="2069"/>
      <c r="AQ95" s="23"/>
      <c r="AR95" s="276"/>
      <c r="AS95" s="345"/>
      <c r="AT95" s="276"/>
    </row>
    <row r="96" spans="1:49" s="27" customFormat="1" ht="49.5" customHeight="1" x14ac:dyDescent="0.25">
      <c r="A96" s="2579" t="s">
        <v>1286</v>
      </c>
      <c r="B96" s="630" t="s">
        <v>1624</v>
      </c>
      <c r="C96" s="2579" t="s">
        <v>42</v>
      </c>
      <c r="D96" s="2579" t="s">
        <v>822</v>
      </c>
      <c r="E96" s="2720" t="s">
        <v>446</v>
      </c>
      <c r="F96" s="581" t="s">
        <v>1292</v>
      </c>
      <c r="G96" s="582">
        <v>40057</v>
      </c>
      <c r="H96" s="583">
        <v>35000000</v>
      </c>
      <c r="I96" s="2620">
        <v>40130</v>
      </c>
      <c r="J96" s="682" t="s">
        <v>1349</v>
      </c>
      <c r="K96" s="2620">
        <v>40130</v>
      </c>
      <c r="L96" s="583">
        <v>34953680</v>
      </c>
      <c r="M96" s="2579"/>
      <c r="N96" s="2579"/>
      <c r="O96" s="2579">
        <v>2</v>
      </c>
      <c r="P96" s="2638">
        <v>84148297</v>
      </c>
      <c r="Q96" s="2579"/>
      <c r="R96" s="2579"/>
      <c r="S96" s="2579"/>
      <c r="T96" s="2579"/>
      <c r="U96" s="2620">
        <v>40169</v>
      </c>
      <c r="V96" s="2579">
        <v>30</v>
      </c>
      <c r="W96" s="673"/>
      <c r="X96" s="673"/>
      <c r="Y96" s="717">
        <v>0</v>
      </c>
      <c r="Z96" s="2579"/>
      <c r="AA96" s="2579"/>
      <c r="AB96" s="587"/>
      <c r="AC96" s="587"/>
      <c r="AD96" s="587"/>
      <c r="AE96" s="604">
        <v>17476840</v>
      </c>
      <c r="AF96" s="24"/>
      <c r="AG96" s="1742"/>
      <c r="AH96" s="506"/>
      <c r="AI96" s="24">
        <v>34953680</v>
      </c>
      <c r="AJ96" s="1742"/>
      <c r="AK96" s="1742"/>
      <c r="AL96" s="1742" t="s">
        <v>1463</v>
      </c>
      <c r="AM96" s="25"/>
      <c r="AN96" s="26"/>
      <c r="AO96" s="39"/>
      <c r="AP96" s="23"/>
      <c r="AQ96" s="23"/>
      <c r="AR96" s="276"/>
      <c r="AS96" s="345"/>
      <c r="AT96" s="276"/>
    </row>
    <row r="97" spans="1:46" s="27" customFormat="1" ht="65.25" customHeight="1" x14ac:dyDescent="0.25">
      <c r="A97" s="2580"/>
      <c r="B97" s="630" t="s">
        <v>1777</v>
      </c>
      <c r="C97" s="2580"/>
      <c r="D97" s="2580"/>
      <c r="E97" s="2721"/>
      <c r="F97" s="581" t="s">
        <v>1293</v>
      </c>
      <c r="G97" s="582">
        <v>40057</v>
      </c>
      <c r="H97" s="583">
        <v>20000000</v>
      </c>
      <c r="I97" s="2621"/>
      <c r="J97" s="682" t="s">
        <v>1350</v>
      </c>
      <c r="K97" s="2621"/>
      <c r="L97" s="583">
        <v>19993024</v>
      </c>
      <c r="M97" s="2580"/>
      <c r="N97" s="2580"/>
      <c r="O97" s="2580"/>
      <c r="P97" s="2639"/>
      <c r="Q97" s="2580"/>
      <c r="R97" s="2580"/>
      <c r="S97" s="2580"/>
      <c r="T97" s="2580"/>
      <c r="U97" s="2580"/>
      <c r="V97" s="2580"/>
      <c r="W97" s="676"/>
      <c r="X97" s="676"/>
      <c r="Y97" s="718"/>
      <c r="Z97" s="2580"/>
      <c r="AA97" s="2580"/>
      <c r="AB97" s="587"/>
      <c r="AC97" s="587">
        <v>19993024</v>
      </c>
      <c r="AD97" s="587"/>
      <c r="AE97" s="604">
        <v>9996512</v>
      </c>
      <c r="AF97" s="24"/>
      <c r="AG97" s="2150"/>
      <c r="AH97" s="516"/>
      <c r="AI97" s="24"/>
      <c r="AJ97" s="2150"/>
      <c r="AK97" s="2150"/>
      <c r="AL97" s="2150"/>
      <c r="AM97" s="25"/>
      <c r="AN97" s="26"/>
      <c r="AO97" s="39"/>
      <c r="AP97" s="23"/>
      <c r="AQ97" s="23"/>
      <c r="AR97" s="276"/>
      <c r="AS97" s="345"/>
      <c r="AT97" s="276"/>
    </row>
    <row r="98" spans="1:46" s="27" customFormat="1" ht="75" customHeight="1" x14ac:dyDescent="0.25">
      <c r="A98" s="2581"/>
      <c r="B98" s="630" t="s">
        <v>1623</v>
      </c>
      <c r="C98" s="2581"/>
      <c r="D98" s="2581"/>
      <c r="E98" s="2722"/>
      <c r="F98" s="581" t="s">
        <v>1294</v>
      </c>
      <c r="G98" s="582">
        <v>39959</v>
      </c>
      <c r="H98" s="583">
        <v>30000000</v>
      </c>
      <c r="I98" s="2622"/>
      <c r="J98" s="682" t="s">
        <v>1351</v>
      </c>
      <c r="K98" s="2622"/>
      <c r="L98" s="583">
        <v>29201585</v>
      </c>
      <c r="M98" s="2581"/>
      <c r="N98" s="2581"/>
      <c r="O98" s="2581"/>
      <c r="P98" s="2640"/>
      <c r="Q98" s="2581"/>
      <c r="R98" s="2581"/>
      <c r="S98" s="2581"/>
      <c r="T98" s="2581"/>
      <c r="U98" s="2581"/>
      <c r="V98" s="2581"/>
      <c r="W98" s="690" t="s">
        <v>1634</v>
      </c>
      <c r="X98" s="690" t="s">
        <v>1635</v>
      </c>
      <c r="Y98" s="707">
        <v>42000192</v>
      </c>
      <c r="Z98" s="2581"/>
      <c r="AA98" s="2581"/>
      <c r="AB98" s="587"/>
      <c r="AC98" s="587">
        <v>29201585</v>
      </c>
      <c r="AD98" s="587"/>
      <c r="AE98" s="604">
        <v>35600888</v>
      </c>
      <c r="AF98" s="24"/>
      <c r="AG98" s="1743"/>
      <c r="AH98" s="507"/>
      <c r="AI98" s="24"/>
      <c r="AJ98" s="1743"/>
      <c r="AK98" s="1743"/>
      <c r="AL98" s="1743"/>
      <c r="AM98" s="25"/>
      <c r="AN98" s="26"/>
      <c r="AO98" s="39"/>
      <c r="AP98" s="23"/>
      <c r="AQ98" s="23"/>
      <c r="AR98" s="276"/>
      <c r="AS98" s="345"/>
      <c r="AT98" s="276"/>
    </row>
    <row r="99" spans="1:46" s="27" customFormat="1" ht="89.25" x14ac:dyDescent="0.25">
      <c r="A99" s="674" t="s">
        <v>1339</v>
      </c>
      <c r="B99" s="579" t="s">
        <v>1318</v>
      </c>
      <c r="C99" s="674" t="s">
        <v>42</v>
      </c>
      <c r="D99" s="579" t="s">
        <v>1319</v>
      </c>
      <c r="E99" s="638" t="s">
        <v>1418</v>
      </c>
      <c r="F99" s="581" t="s">
        <v>1320</v>
      </c>
      <c r="G99" s="582">
        <v>40087</v>
      </c>
      <c r="H99" s="583">
        <v>113000000</v>
      </c>
      <c r="I99" s="675">
        <v>40136</v>
      </c>
      <c r="J99" s="682" t="s">
        <v>1363</v>
      </c>
      <c r="K99" s="582">
        <v>40136</v>
      </c>
      <c r="L99" s="583">
        <v>112461910</v>
      </c>
      <c r="M99" s="675"/>
      <c r="N99" s="675"/>
      <c r="O99" s="674">
        <v>3</v>
      </c>
      <c r="P99" s="679">
        <v>112461910</v>
      </c>
      <c r="Q99" s="679"/>
      <c r="R99" s="679"/>
      <c r="S99" s="679"/>
      <c r="T99" s="679"/>
      <c r="U99" s="582">
        <v>40169</v>
      </c>
      <c r="V99" s="580">
        <v>0</v>
      </c>
      <c r="W99" s="581" t="s">
        <v>1781</v>
      </c>
      <c r="X99" s="581" t="s">
        <v>1782</v>
      </c>
      <c r="Y99" s="656">
        <v>53981621</v>
      </c>
      <c r="Z99" s="675"/>
      <c r="AA99" s="675"/>
      <c r="AB99" s="587"/>
      <c r="AC99" s="587"/>
      <c r="AD99" s="587"/>
      <c r="AE99" s="604">
        <v>110212576</v>
      </c>
      <c r="AF99" s="24">
        <v>112461910</v>
      </c>
      <c r="AG99" s="24"/>
      <c r="AH99" s="24"/>
      <c r="AI99" s="24">
        <v>53981621</v>
      </c>
      <c r="AJ99" s="24"/>
      <c r="AK99" s="24"/>
      <c r="AL99" s="26" t="s">
        <v>723</v>
      </c>
      <c r="AM99" s="25">
        <f>AB99+AC99+AD99+AF99+AG99+AI99+AJ99+AK99</f>
        <v>166443531</v>
      </c>
      <c r="AN99" s="39" t="s">
        <v>1321</v>
      </c>
      <c r="AO99" s="26" t="s">
        <v>1323</v>
      </c>
      <c r="AP99" s="23">
        <v>4290069</v>
      </c>
      <c r="AQ99" s="23"/>
      <c r="AR99" s="276"/>
      <c r="AS99" s="345"/>
      <c r="AT99" s="276"/>
    </row>
    <row r="100" spans="1:46" s="27" customFormat="1" ht="82.5" customHeight="1" x14ac:dyDescent="0.25">
      <c r="A100" s="674" t="s">
        <v>1340</v>
      </c>
      <c r="B100" s="579" t="s">
        <v>1324</v>
      </c>
      <c r="C100" s="674" t="s">
        <v>42</v>
      </c>
      <c r="D100" s="579" t="s">
        <v>440</v>
      </c>
      <c r="E100" s="638" t="s">
        <v>441</v>
      </c>
      <c r="F100" s="581" t="s">
        <v>1325</v>
      </c>
      <c r="G100" s="582">
        <v>40087</v>
      </c>
      <c r="H100" s="583">
        <v>90000000</v>
      </c>
      <c r="I100" s="675">
        <v>40136</v>
      </c>
      <c r="J100" s="682" t="s">
        <v>1364</v>
      </c>
      <c r="K100" s="582">
        <v>40136</v>
      </c>
      <c r="L100" s="583">
        <v>88785758</v>
      </c>
      <c r="M100" s="675"/>
      <c r="N100" s="675"/>
      <c r="O100" s="674">
        <v>3</v>
      </c>
      <c r="P100" s="679">
        <v>88785758</v>
      </c>
      <c r="Q100" s="679"/>
      <c r="R100" s="679"/>
      <c r="S100" s="679"/>
      <c r="T100" s="679"/>
      <c r="U100" s="582">
        <v>40169</v>
      </c>
      <c r="V100" s="580">
        <v>0</v>
      </c>
      <c r="W100" s="581" t="s">
        <v>1783</v>
      </c>
      <c r="X100" s="581" t="s">
        <v>1784</v>
      </c>
      <c r="Y100" s="656">
        <v>42143545</v>
      </c>
      <c r="Z100" s="675"/>
      <c r="AA100" s="675"/>
      <c r="AB100" s="587"/>
      <c r="AC100" s="587"/>
      <c r="AD100" s="587"/>
      <c r="AE100" s="604">
        <v>86536424</v>
      </c>
      <c r="AF100" s="24">
        <v>88785758</v>
      </c>
      <c r="AG100" s="24"/>
      <c r="AH100" s="24"/>
      <c r="AI100" s="24">
        <v>42143545</v>
      </c>
      <c r="AJ100" s="24"/>
      <c r="AK100" s="24"/>
      <c r="AL100" s="26" t="s">
        <v>723</v>
      </c>
      <c r="AM100" s="25">
        <f>AB100+AC100+AD100+AF100+AG100+AI100+AJ100+AK100</f>
        <v>130929303</v>
      </c>
      <c r="AN100" s="39" t="s">
        <v>1326</v>
      </c>
      <c r="AO100" s="26" t="s">
        <v>1327</v>
      </c>
      <c r="AP100" s="23">
        <v>3123123424</v>
      </c>
      <c r="AQ100" s="23"/>
      <c r="AR100" s="276"/>
      <c r="AS100" s="345"/>
      <c r="AT100" s="276"/>
    </row>
    <row r="101" spans="1:46" s="27" customFormat="1" ht="62.25" customHeight="1" x14ac:dyDescent="0.25">
      <c r="A101" s="2579" t="s">
        <v>1342</v>
      </c>
      <c r="B101" s="630" t="s">
        <v>1804</v>
      </c>
      <c r="C101" s="2579" t="s">
        <v>720</v>
      </c>
      <c r="D101" s="2579" t="s">
        <v>1334</v>
      </c>
      <c r="E101" s="2579" t="s">
        <v>1362</v>
      </c>
      <c r="F101" s="581" t="s">
        <v>752</v>
      </c>
      <c r="G101" s="582">
        <v>40050</v>
      </c>
      <c r="H101" s="583">
        <v>65000000</v>
      </c>
      <c r="I101" s="2620">
        <v>40137</v>
      </c>
      <c r="J101" s="682" t="s">
        <v>1354</v>
      </c>
      <c r="K101" s="2620">
        <v>40137</v>
      </c>
      <c r="L101" s="583">
        <v>64999590</v>
      </c>
      <c r="M101" s="2620">
        <v>40137</v>
      </c>
      <c r="N101" s="2620">
        <v>40137</v>
      </c>
      <c r="O101" s="2579">
        <v>3</v>
      </c>
      <c r="P101" s="2638">
        <v>351978965</v>
      </c>
      <c r="Q101" s="679"/>
      <c r="R101" s="679"/>
      <c r="S101" s="679"/>
      <c r="T101" s="679"/>
      <c r="U101" s="582">
        <v>40169</v>
      </c>
      <c r="V101" s="580">
        <v>45</v>
      </c>
      <c r="W101" s="581" t="s">
        <v>1791</v>
      </c>
      <c r="X101" s="581" t="s">
        <v>1792</v>
      </c>
      <c r="Y101" s="656">
        <v>34976713</v>
      </c>
      <c r="Z101" s="2620"/>
      <c r="AA101" s="2620"/>
      <c r="AB101" s="2718"/>
      <c r="AC101" s="2729">
        <v>525948339</v>
      </c>
      <c r="AD101" s="2718"/>
      <c r="AE101" s="662">
        <v>67476508</v>
      </c>
      <c r="AF101" s="728"/>
      <c r="AG101" s="668"/>
      <c r="AH101" s="2714"/>
      <c r="AI101" s="2714"/>
      <c r="AJ101" s="2714"/>
      <c r="AK101" s="2714"/>
      <c r="AL101" s="2725" t="s">
        <v>1500</v>
      </c>
      <c r="AM101" s="539">
        <f>AB101+AC101+AD101+AF101+AG101+AH101+AI101+AJ101+AK101</f>
        <v>525948339</v>
      </c>
      <c r="AN101" s="39" t="s">
        <v>1399</v>
      </c>
      <c r="AO101" s="39"/>
      <c r="AP101" s="23"/>
      <c r="AQ101" s="23"/>
      <c r="AR101" s="276"/>
      <c r="AS101" s="345"/>
      <c r="AT101" s="276"/>
    </row>
    <row r="102" spans="1:46" s="27" customFormat="1" ht="33" customHeight="1" x14ac:dyDescent="0.25">
      <c r="A102" s="2580"/>
      <c r="B102" s="729" t="s">
        <v>1797</v>
      </c>
      <c r="C102" s="2580"/>
      <c r="D102" s="2580"/>
      <c r="E102" s="2580"/>
      <c r="F102" s="581" t="s">
        <v>751</v>
      </c>
      <c r="G102" s="582">
        <v>40050</v>
      </c>
      <c r="H102" s="583">
        <v>32000000</v>
      </c>
      <c r="I102" s="2621"/>
      <c r="J102" s="682" t="s">
        <v>1355</v>
      </c>
      <c r="K102" s="2621"/>
      <c r="L102" s="583">
        <v>31998301</v>
      </c>
      <c r="M102" s="2621"/>
      <c r="N102" s="2621"/>
      <c r="O102" s="2580"/>
      <c r="P102" s="2639"/>
      <c r="Q102" s="679"/>
      <c r="R102" s="679"/>
      <c r="S102" s="679"/>
      <c r="T102" s="679"/>
      <c r="U102" s="582">
        <v>40169</v>
      </c>
      <c r="V102" s="580">
        <v>45</v>
      </c>
      <c r="W102" s="581" t="s">
        <v>1793</v>
      </c>
      <c r="X102" s="581" t="s">
        <v>1794</v>
      </c>
      <c r="Y102" s="656">
        <v>13998948</v>
      </c>
      <c r="Z102" s="2621"/>
      <c r="AA102" s="2621"/>
      <c r="AB102" s="2728"/>
      <c r="AC102" s="2730"/>
      <c r="AD102" s="2728"/>
      <c r="AE102" s="662">
        <v>29998099</v>
      </c>
      <c r="AF102" s="728"/>
      <c r="AG102" s="668"/>
      <c r="AH102" s="2724"/>
      <c r="AI102" s="2724"/>
      <c r="AJ102" s="2724"/>
      <c r="AK102" s="2724"/>
      <c r="AL102" s="2726"/>
      <c r="AM102" s="540">
        <f t="shared" si="6"/>
        <v>0</v>
      </c>
      <c r="AN102" s="39" t="s">
        <v>1400</v>
      </c>
      <c r="AO102" s="39"/>
      <c r="AP102" s="23"/>
      <c r="AR102" s="276"/>
      <c r="AS102" s="345"/>
      <c r="AT102" s="276"/>
    </row>
    <row r="103" spans="1:46" s="27" customFormat="1" ht="47.25" customHeight="1" x14ac:dyDescent="0.25">
      <c r="A103" s="2580"/>
      <c r="B103" s="729" t="s">
        <v>1798</v>
      </c>
      <c r="C103" s="2580"/>
      <c r="D103" s="2580"/>
      <c r="E103" s="2580"/>
      <c r="F103" s="581" t="s">
        <v>753</v>
      </c>
      <c r="G103" s="582">
        <v>40050</v>
      </c>
      <c r="H103" s="583">
        <v>55000000</v>
      </c>
      <c r="I103" s="2621"/>
      <c r="J103" s="682" t="s">
        <v>1356</v>
      </c>
      <c r="K103" s="2621"/>
      <c r="L103" s="583">
        <v>54996689</v>
      </c>
      <c r="M103" s="2621"/>
      <c r="N103" s="2621"/>
      <c r="O103" s="2580"/>
      <c r="P103" s="2639"/>
      <c r="Q103" s="679"/>
      <c r="R103" s="679"/>
      <c r="S103" s="679"/>
      <c r="T103" s="679"/>
      <c r="U103" s="582">
        <v>40169</v>
      </c>
      <c r="V103" s="580">
        <v>45</v>
      </c>
      <c r="W103" s="581" t="s">
        <v>1785</v>
      </c>
      <c r="X103" s="581" t="s">
        <v>1786</v>
      </c>
      <c r="Y103" s="656">
        <v>34997127</v>
      </c>
      <c r="Z103" s="2621"/>
      <c r="AA103" s="2621"/>
      <c r="AB103" s="2728"/>
      <c r="AC103" s="2730"/>
      <c r="AD103" s="2728"/>
      <c r="AE103" s="662">
        <v>62495472</v>
      </c>
      <c r="AF103" s="728"/>
      <c r="AG103" s="668"/>
      <c r="AH103" s="2724"/>
      <c r="AI103" s="2724"/>
      <c r="AJ103" s="2724"/>
      <c r="AK103" s="2724"/>
      <c r="AL103" s="2726"/>
      <c r="AM103" s="540">
        <f t="shared" si="6"/>
        <v>0</v>
      </c>
      <c r="AN103" s="39" t="s">
        <v>1401</v>
      </c>
      <c r="AO103" s="39"/>
      <c r="AP103" s="23"/>
      <c r="AR103" s="276"/>
      <c r="AS103" s="345"/>
      <c r="AT103" s="276"/>
    </row>
    <row r="104" spans="1:46" s="27" customFormat="1" ht="32.25" customHeight="1" x14ac:dyDescent="0.25">
      <c r="A104" s="2580"/>
      <c r="B104" s="729" t="s">
        <v>1799</v>
      </c>
      <c r="C104" s="2580"/>
      <c r="D104" s="2580"/>
      <c r="E104" s="2580"/>
      <c r="F104" s="581" t="s">
        <v>1335</v>
      </c>
      <c r="G104" s="582">
        <v>40057</v>
      </c>
      <c r="H104" s="583">
        <v>40000000</v>
      </c>
      <c r="I104" s="2621"/>
      <c r="J104" s="682" t="s">
        <v>1357</v>
      </c>
      <c r="K104" s="2621"/>
      <c r="L104" s="583">
        <v>39999814</v>
      </c>
      <c r="M104" s="2621"/>
      <c r="N104" s="2621"/>
      <c r="O104" s="2580"/>
      <c r="P104" s="2639"/>
      <c r="Q104" s="679"/>
      <c r="R104" s="679"/>
      <c r="S104" s="679"/>
      <c r="T104" s="679"/>
      <c r="U104" s="582">
        <v>40169</v>
      </c>
      <c r="V104" s="580">
        <v>45</v>
      </c>
      <c r="W104" s="581" t="s">
        <v>1787</v>
      </c>
      <c r="X104" s="581" t="s">
        <v>1788</v>
      </c>
      <c r="Y104" s="656">
        <v>39999181</v>
      </c>
      <c r="Z104" s="2621"/>
      <c r="AA104" s="2621"/>
      <c r="AB104" s="2728"/>
      <c r="AC104" s="2730"/>
      <c r="AD104" s="2728"/>
      <c r="AE104" s="662">
        <v>59999088</v>
      </c>
      <c r="AF104" s="728"/>
      <c r="AG104" s="668"/>
      <c r="AH104" s="2724"/>
      <c r="AI104" s="2724"/>
      <c r="AJ104" s="2724"/>
      <c r="AK104" s="2724"/>
      <c r="AL104" s="2726"/>
      <c r="AM104" s="540">
        <f t="shared" si="6"/>
        <v>0</v>
      </c>
      <c r="AN104" s="39" t="s">
        <v>1402</v>
      </c>
      <c r="AO104" s="39"/>
      <c r="AP104" s="23"/>
      <c r="AR104" s="276"/>
      <c r="AS104" s="345"/>
      <c r="AT104" s="276"/>
    </row>
    <row r="105" spans="1:46" s="27" customFormat="1" ht="67.5" customHeight="1" x14ac:dyDescent="0.25">
      <c r="A105" s="2580"/>
      <c r="B105" s="729" t="s">
        <v>1800</v>
      </c>
      <c r="C105" s="2580"/>
      <c r="D105" s="2580"/>
      <c r="E105" s="2580"/>
      <c r="F105" s="581" t="s">
        <v>1336</v>
      </c>
      <c r="G105" s="582">
        <v>39959</v>
      </c>
      <c r="H105" s="583">
        <v>30000000</v>
      </c>
      <c r="I105" s="2621"/>
      <c r="J105" s="682" t="s">
        <v>1358</v>
      </c>
      <c r="K105" s="2621"/>
      <c r="L105" s="583">
        <v>29998382</v>
      </c>
      <c r="M105" s="2621"/>
      <c r="N105" s="2621"/>
      <c r="O105" s="2580"/>
      <c r="P105" s="2639"/>
      <c r="Q105" s="679"/>
      <c r="R105" s="679"/>
      <c r="S105" s="679"/>
      <c r="T105" s="679"/>
      <c r="U105" s="582">
        <v>40169</v>
      </c>
      <c r="V105" s="580">
        <v>45</v>
      </c>
      <c r="W105" s="581" t="s">
        <v>1795</v>
      </c>
      <c r="X105" s="581" t="s">
        <v>1796</v>
      </c>
      <c r="Y105" s="656">
        <v>29998281</v>
      </c>
      <c r="Z105" s="2621"/>
      <c r="AA105" s="2621"/>
      <c r="AB105" s="2728"/>
      <c r="AC105" s="2730"/>
      <c r="AD105" s="2728"/>
      <c r="AE105" s="662">
        <v>44997472</v>
      </c>
      <c r="AF105" s="728"/>
      <c r="AG105" s="668"/>
      <c r="AH105" s="2724"/>
      <c r="AI105" s="2724"/>
      <c r="AJ105" s="2724"/>
      <c r="AK105" s="2724"/>
      <c r="AL105" s="2726"/>
      <c r="AM105" s="540">
        <f t="shared" si="6"/>
        <v>0</v>
      </c>
      <c r="AN105" s="39" t="s">
        <v>1403</v>
      </c>
      <c r="AO105" s="54"/>
      <c r="AP105" s="23"/>
      <c r="AR105" s="276"/>
      <c r="AS105" s="345"/>
      <c r="AT105" s="276"/>
    </row>
    <row r="106" spans="1:46" s="27" customFormat="1" ht="53.25" customHeight="1" x14ac:dyDescent="0.25">
      <c r="A106" s="2580"/>
      <c r="B106" s="729" t="s">
        <v>1801</v>
      </c>
      <c r="C106" s="2580"/>
      <c r="D106" s="2580"/>
      <c r="E106" s="2580"/>
      <c r="F106" s="581" t="s">
        <v>1337</v>
      </c>
      <c r="G106" s="582">
        <v>39959</v>
      </c>
      <c r="H106" s="583">
        <v>30000000</v>
      </c>
      <c r="I106" s="2621"/>
      <c r="J106" s="682" t="s">
        <v>1359</v>
      </c>
      <c r="K106" s="2621"/>
      <c r="L106" s="583">
        <v>29998393</v>
      </c>
      <c r="M106" s="2621"/>
      <c r="N106" s="2621"/>
      <c r="O106" s="2580"/>
      <c r="P106" s="2639"/>
      <c r="Q106" s="679"/>
      <c r="R106" s="679"/>
      <c r="S106" s="679"/>
      <c r="T106" s="679"/>
      <c r="U106" s="580"/>
      <c r="V106" s="580"/>
      <c r="W106" s="580"/>
      <c r="X106" s="580"/>
      <c r="Y106" s="656"/>
      <c r="Z106" s="2621"/>
      <c r="AA106" s="2621"/>
      <c r="AB106" s="2728"/>
      <c r="AC106" s="2730"/>
      <c r="AD106" s="2728"/>
      <c r="AE106" s="662">
        <v>14999197</v>
      </c>
      <c r="AF106" s="728"/>
      <c r="AG106" s="668"/>
      <c r="AH106" s="2724"/>
      <c r="AI106" s="2724"/>
      <c r="AJ106" s="2724"/>
      <c r="AK106" s="2724"/>
      <c r="AL106" s="2726"/>
      <c r="AM106" s="540">
        <f t="shared" si="6"/>
        <v>0</v>
      </c>
      <c r="AN106" s="39" t="s">
        <v>1404</v>
      </c>
      <c r="AO106" s="39"/>
      <c r="AP106" s="23"/>
      <c r="AR106" s="276"/>
      <c r="AS106" s="345"/>
      <c r="AT106" s="276"/>
    </row>
    <row r="107" spans="1:46" s="27" customFormat="1" ht="81" customHeight="1" x14ac:dyDescent="0.25">
      <c r="A107" s="2580"/>
      <c r="B107" s="729" t="s">
        <v>1802</v>
      </c>
      <c r="C107" s="2580"/>
      <c r="D107" s="2580"/>
      <c r="E107" s="2580"/>
      <c r="F107" s="581" t="s">
        <v>1338</v>
      </c>
      <c r="G107" s="582">
        <v>39959</v>
      </c>
      <c r="H107" s="583">
        <v>40000000</v>
      </c>
      <c r="I107" s="2621"/>
      <c r="J107" s="682" t="s">
        <v>1360</v>
      </c>
      <c r="K107" s="2621"/>
      <c r="L107" s="583">
        <v>39996165</v>
      </c>
      <c r="M107" s="2621"/>
      <c r="N107" s="2621"/>
      <c r="O107" s="2580"/>
      <c r="P107" s="2639"/>
      <c r="Q107" s="679"/>
      <c r="R107" s="679"/>
      <c r="S107" s="679"/>
      <c r="T107" s="679"/>
      <c r="U107" s="580"/>
      <c r="V107" s="580"/>
      <c r="W107" s="580"/>
      <c r="X107" s="580"/>
      <c r="Y107" s="656"/>
      <c r="Z107" s="2621"/>
      <c r="AA107" s="2621"/>
      <c r="AB107" s="2728"/>
      <c r="AC107" s="2730"/>
      <c r="AD107" s="2728"/>
      <c r="AE107" s="662">
        <v>19980288</v>
      </c>
      <c r="AF107" s="728"/>
      <c r="AG107" s="668"/>
      <c r="AH107" s="2724"/>
      <c r="AI107" s="2724"/>
      <c r="AJ107" s="2724"/>
      <c r="AK107" s="2724"/>
      <c r="AL107" s="2726"/>
      <c r="AM107" s="540">
        <f t="shared" si="6"/>
        <v>0</v>
      </c>
      <c r="AN107" s="39" t="s">
        <v>1405</v>
      </c>
      <c r="AO107" s="39"/>
      <c r="AP107" s="26"/>
      <c r="AQ107" s="23"/>
      <c r="AR107" s="276"/>
      <c r="AS107" s="345"/>
      <c r="AT107" s="276"/>
    </row>
    <row r="108" spans="1:46" s="27" customFormat="1" ht="77.25" customHeight="1" x14ac:dyDescent="0.25">
      <c r="A108" s="2581"/>
      <c r="B108" s="729" t="s">
        <v>1803</v>
      </c>
      <c r="C108" s="2581"/>
      <c r="D108" s="2581"/>
      <c r="E108" s="2581"/>
      <c r="F108" s="581" t="s">
        <v>754</v>
      </c>
      <c r="G108" s="582">
        <v>40050</v>
      </c>
      <c r="H108" s="583">
        <v>60000000</v>
      </c>
      <c r="I108" s="2622"/>
      <c r="J108" s="682" t="s">
        <v>1361</v>
      </c>
      <c r="K108" s="2622"/>
      <c r="L108" s="583">
        <v>59991631</v>
      </c>
      <c r="M108" s="2622"/>
      <c r="N108" s="2622"/>
      <c r="O108" s="2581"/>
      <c r="P108" s="2640"/>
      <c r="Q108" s="679"/>
      <c r="R108" s="679"/>
      <c r="S108" s="679"/>
      <c r="T108" s="679"/>
      <c r="U108" s="582">
        <v>40169</v>
      </c>
      <c r="V108" s="580">
        <v>45</v>
      </c>
      <c r="W108" s="581" t="s">
        <v>1789</v>
      </c>
      <c r="X108" s="581" t="s">
        <v>1790</v>
      </c>
      <c r="Y108" s="656">
        <v>19984472</v>
      </c>
      <c r="Z108" s="2622"/>
      <c r="AA108" s="2622"/>
      <c r="AB108" s="2719"/>
      <c r="AC108" s="2731"/>
      <c r="AD108" s="2719"/>
      <c r="AE108" s="662">
        <v>49980288</v>
      </c>
      <c r="AF108" s="728"/>
      <c r="AG108" s="668"/>
      <c r="AH108" s="2715"/>
      <c r="AI108" s="2715"/>
      <c r="AJ108" s="2715"/>
      <c r="AK108" s="2715"/>
      <c r="AL108" s="2727"/>
      <c r="AM108" s="541">
        <f t="shared" si="6"/>
        <v>0</v>
      </c>
      <c r="AN108" s="39" t="s">
        <v>1406</v>
      </c>
      <c r="AO108" s="39"/>
      <c r="AP108" s="26"/>
      <c r="AQ108" s="23"/>
      <c r="AR108" s="276"/>
      <c r="AS108" s="345"/>
      <c r="AT108" s="276"/>
    </row>
    <row r="109" spans="1:46" s="382" customFormat="1" ht="51.75" x14ac:dyDescent="0.25">
      <c r="A109" s="653" t="s">
        <v>1369</v>
      </c>
      <c r="B109" s="579" t="s">
        <v>1389</v>
      </c>
      <c r="C109" s="653" t="s">
        <v>1136</v>
      </c>
      <c r="D109" s="579" t="s">
        <v>1390</v>
      </c>
      <c r="E109" s="580" t="s">
        <v>852</v>
      </c>
      <c r="F109" s="581" t="s">
        <v>1370</v>
      </c>
      <c r="G109" s="582">
        <v>40129</v>
      </c>
      <c r="H109" s="583">
        <v>11809816</v>
      </c>
      <c r="I109" s="651">
        <v>40148</v>
      </c>
      <c r="J109" s="652" t="s">
        <v>1420</v>
      </c>
      <c r="K109" s="582">
        <v>40148</v>
      </c>
      <c r="L109" s="583">
        <v>11300000</v>
      </c>
      <c r="M109" s="651">
        <v>40161</v>
      </c>
      <c r="N109" s="651"/>
      <c r="O109" s="653">
        <v>2</v>
      </c>
      <c r="P109" s="654">
        <v>11300000</v>
      </c>
      <c r="Q109" s="654"/>
      <c r="R109" s="654"/>
      <c r="S109" s="654"/>
      <c r="T109" s="654"/>
      <c r="U109" s="580">
        <v>0</v>
      </c>
      <c r="V109" s="580">
        <v>0</v>
      </c>
      <c r="W109" s="580"/>
      <c r="X109" s="580"/>
      <c r="Y109" s="580">
        <v>0</v>
      </c>
      <c r="Z109" s="651"/>
      <c r="AA109" s="651"/>
      <c r="AB109" s="587"/>
      <c r="AC109" s="587">
        <v>11300000</v>
      </c>
      <c r="AD109" s="587"/>
      <c r="AE109" s="604">
        <v>5650000</v>
      </c>
      <c r="AF109" s="380"/>
      <c r="AG109" s="380"/>
      <c r="AH109" s="380"/>
      <c r="AI109" s="380"/>
      <c r="AJ109" s="380"/>
      <c r="AK109" s="380"/>
      <c r="AL109" s="423" t="s">
        <v>406</v>
      </c>
      <c r="AM109" s="424">
        <f t="shared" si="6"/>
        <v>11300000</v>
      </c>
      <c r="AN109" s="425"/>
      <c r="AO109" s="423" t="s">
        <v>1387</v>
      </c>
      <c r="AP109" s="381">
        <v>3115290454</v>
      </c>
      <c r="AQ109" s="426"/>
      <c r="AR109" s="383"/>
      <c r="AS109" s="384"/>
      <c r="AT109" s="383"/>
    </row>
    <row r="110" spans="1:46" s="382" customFormat="1" ht="51.75" x14ac:dyDescent="0.25">
      <c r="A110" s="653" t="s">
        <v>1375</v>
      </c>
      <c r="B110" s="579" t="s">
        <v>1389</v>
      </c>
      <c r="C110" s="653" t="s">
        <v>1136</v>
      </c>
      <c r="D110" s="579" t="s">
        <v>1391</v>
      </c>
      <c r="E110" s="580" t="s">
        <v>116</v>
      </c>
      <c r="F110" s="581" t="s">
        <v>1376</v>
      </c>
      <c r="G110" s="582">
        <v>40129</v>
      </c>
      <c r="H110" s="583">
        <v>12146706</v>
      </c>
      <c r="I110" s="651">
        <v>40148</v>
      </c>
      <c r="J110" s="652" t="s">
        <v>1669</v>
      </c>
      <c r="K110" s="582">
        <v>40148</v>
      </c>
      <c r="L110" s="583">
        <v>11900000</v>
      </c>
      <c r="M110" s="651">
        <v>40148</v>
      </c>
      <c r="N110" s="651"/>
      <c r="O110" s="653">
        <v>2</v>
      </c>
      <c r="P110" s="654">
        <v>11900000</v>
      </c>
      <c r="Q110" s="654"/>
      <c r="R110" s="654"/>
      <c r="S110" s="654"/>
      <c r="T110" s="654"/>
      <c r="U110" s="580">
        <v>0</v>
      </c>
      <c r="V110" s="580">
        <v>0</v>
      </c>
      <c r="W110" s="580"/>
      <c r="X110" s="580"/>
      <c r="Y110" s="580">
        <v>0</v>
      </c>
      <c r="Z110" s="651"/>
      <c r="AA110" s="651"/>
      <c r="AB110" s="587"/>
      <c r="AC110" s="587">
        <v>11900000</v>
      </c>
      <c r="AD110" s="587"/>
      <c r="AE110" s="604">
        <v>5950000</v>
      </c>
      <c r="AF110" s="380"/>
      <c r="AG110" s="380"/>
      <c r="AH110" s="380"/>
      <c r="AI110" s="380"/>
      <c r="AJ110" s="380"/>
      <c r="AK110" s="380"/>
      <c r="AL110" s="423" t="s">
        <v>406</v>
      </c>
      <c r="AM110" s="424">
        <f t="shared" si="6"/>
        <v>11900000</v>
      </c>
      <c r="AN110" s="425"/>
      <c r="AO110" s="423" t="s">
        <v>502</v>
      </c>
      <c r="AP110" s="381">
        <v>313830700</v>
      </c>
      <c r="AQ110" s="426"/>
      <c r="AR110" s="383"/>
      <c r="AS110" s="384"/>
      <c r="AT110" s="383"/>
    </row>
    <row r="111" spans="1:46" s="382" customFormat="1" ht="51.75" x14ac:dyDescent="0.25">
      <c r="A111" s="653" t="s">
        <v>1377</v>
      </c>
      <c r="B111" s="579" t="s">
        <v>1389</v>
      </c>
      <c r="C111" s="653" t="s">
        <v>1136</v>
      </c>
      <c r="D111" s="579" t="s">
        <v>1392</v>
      </c>
      <c r="E111" s="580" t="s">
        <v>403</v>
      </c>
      <c r="F111" s="581" t="s">
        <v>1378</v>
      </c>
      <c r="G111" s="582">
        <v>40129</v>
      </c>
      <c r="H111" s="583">
        <v>10510196</v>
      </c>
      <c r="I111" s="651">
        <v>40148</v>
      </c>
      <c r="J111" s="652" t="s">
        <v>1421</v>
      </c>
      <c r="K111" s="582">
        <v>40148</v>
      </c>
      <c r="L111" s="583">
        <v>10350000</v>
      </c>
      <c r="M111" s="651"/>
      <c r="N111" s="651"/>
      <c r="O111" s="653">
        <v>2</v>
      </c>
      <c r="P111" s="654">
        <v>10350000</v>
      </c>
      <c r="Q111" s="654"/>
      <c r="R111" s="654"/>
      <c r="S111" s="654"/>
      <c r="T111" s="654"/>
      <c r="U111" s="580">
        <v>0</v>
      </c>
      <c r="V111" s="580">
        <v>0</v>
      </c>
      <c r="W111" s="580"/>
      <c r="X111" s="580"/>
      <c r="Y111" s="580">
        <v>0</v>
      </c>
      <c r="Z111" s="651"/>
      <c r="AA111" s="651"/>
      <c r="AB111" s="587"/>
      <c r="AC111" s="587">
        <v>10350000</v>
      </c>
      <c r="AD111" s="587"/>
      <c r="AE111" s="604">
        <v>5175000</v>
      </c>
      <c r="AF111" s="380"/>
      <c r="AG111" s="380"/>
      <c r="AH111" s="380"/>
      <c r="AI111" s="380"/>
      <c r="AJ111" s="380"/>
      <c r="AK111" s="380"/>
      <c r="AL111" s="423" t="s">
        <v>406</v>
      </c>
      <c r="AM111" s="424">
        <f t="shared" si="6"/>
        <v>10350000</v>
      </c>
      <c r="AN111" s="425"/>
      <c r="AO111" s="423" t="s">
        <v>1386</v>
      </c>
      <c r="AP111" s="381">
        <v>3125214536</v>
      </c>
      <c r="AQ111" s="426"/>
      <c r="AR111" s="383"/>
      <c r="AS111" s="384"/>
      <c r="AT111" s="383"/>
    </row>
    <row r="112" spans="1:46" s="382" customFormat="1" ht="63.75" x14ac:dyDescent="0.25">
      <c r="A112" s="653" t="s">
        <v>1379</v>
      </c>
      <c r="B112" s="579" t="s">
        <v>1389</v>
      </c>
      <c r="C112" s="653" t="s">
        <v>1136</v>
      </c>
      <c r="D112" s="579" t="s">
        <v>1393</v>
      </c>
      <c r="E112" s="580" t="s">
        <v>1665</v>
      </c>
      <c r="F112" s="581" t="s">
        <v>1380</v>
      </c>
      <c r="G112" s="582">
        <v>40129</v>
      </c>
      <c r="H112" s="583">
        <v>12900000</v>
      </c>
      <c r="I112" s="651">
        <v>40148</v>
      </c>
      <c r="J112" s="652" t="s">
        <v>1422</v>
      </c>
      <c r="K112" s="582">
        <v>40148</v>
      </c>
      <c r="L112" s="583">
        <v>12900000</v>
      </c>
      <c r="M112" s="651">
        <v>40148</v>
      </c>
      <c r="N112" s="651"/>
      <c r="O112" s="653">
        <v>3</v>
      </c>
      <c r="P112" s="654">
        <v>12900000</v>
      </c>
      <c r="Q112" s="654"/>
      <c r="R112" s="654"/>
      <c r="S112" s="654"/>
      <c r="T112" s="654"/>
      <c r="U112" s="580">
        <v>0</v>
      </c>
      <c r="V112" s="580">
        <v>0</v>
      </c>
      <c r="W112" s="580"/>
      <c r="X112" s="580"/>
      <c r="Y112" s="580">
        <v>0</v>
      </c>
      <c r="Z112" s="651"/>
      <c r="AA112" s="651"/>
      <c r="AB112" s="587"/>
      <c r="AC112" s="587">
        <v>12900000</v>
      </c>
      <c r="AD112" s="587"/>
      <c r="AE112" s="604">
        <v>6450000</v>
      </c>
      <c r="AF112" s="380"/>
      <c r="AG112" s="380"/>
      <c r="AH112" s="380"/>
      <c r="AI112" s="380"/>
      <c r="AJ112" s="380"/>
      <c r="AK112" s="380"/>
      <c r="AL112" s="423" t="s">
        <v>406</v>
      </c>
      <c r="AM112" s="424">
        <f t="shared" si="6"/>
        <v>12900000</v>
      </c>
      <c r="AN112" s="425"/>
      <c r="AO112" s="425" t="s">
        <v>502</v>
      </c>
      <c r="AP112" s="425"/>
      <c r="AQ112" s="426"/>
      <c r="AR112" s="383"/>
      <c r="AS112" s="384"/>
      <c r="AT112" s="383"/>
    </row>
    <row r="113" spans="1:46" s="382" customFormat="1" ht="102" x14ac:dyDescent="0.25">
      <c r="A113" s="653" t="s">
        <v>1409</v>
      </c>
      <c r="B113" s="579" t="s">
        <v>1381</v>
      </c>
      <c r="C113" s="653" t="s">
        <v>42</v>
      </c>
      <c r="D113" s="579" t="s">
        <v>1382</v>
      </c>
      <c r="E113" s="580" t="s">
        <v>1383</v>
      </c>
      <c r="F113" s="581" t="s">
        <v>1384</v>
      </c>
      <c r="G113" s="582">
        <v>40116</v>
      </c>
      <c r="H113" s="583">
        <v>120000000</v>
      </c>
      <c r="I113" s="651">
        <v>40158</v>
      </c>
      <c r="J113" s="652" t="s">
        <v>1423</v>
      </c>
      <c r="K113" s="582">
        <v>40158</v>
      </c>
      <c r="L113" s="583">
        <v>111996515</v>
      </c>
      <c r="M113" s="651"/>
      <c r="N113" s="651"/>
      <c r="O113" s="653">
        <v>2</v>
      </c>
      <c r="P113" s="654">
        <v>111996515</v>
      </c>
      <c r="Q113" s="654"/>
      <c r="R113" s="654"/>
      <c r="S113" s="654"/>
      <c r="T113" s="654"/>
      <c r="U113" s="580">
        <v>0</v>
      </c>
      <c r="V113" s="580">
        <v>0</v>
      </c>
      <c r="W113" s="580"/>
      <c r="X113" s="580"/>
      <c r="Y113" s="580">
        <v>0</v>
      </c>
      <c r="Z113" s="651"/>
      <c r="AA113" s="651"/>
      <c r="AB113" s="587"/>
      <c r="AC113" s="587"/>
      <c r="AD113" s="587"/>
      <c r="AE113" s="604">
        <v>55998258</v>
      </c>
      <c r="AF113" s="380"/>
      <c r="AG113" s="380"/>
      <c r="AH113" s="380"/>
      <c r="AI113" s="380"/>
      <c r="AJ113" s="380"/>
      <c r="AK113" s="380">
        <v>111996515</v>
      </c>
      <c r="AL113" s="423" t="s">
        <v>723</v>
      </c>
      <c r="AM113" s="424">
        <f t="shared" si="6"/>
        <v>111996515</v>
      </c>
      <c r="AN113" s="381" t="s">
        <v>1385</v>
      </c>
      <c r="AO113" s="425" t="s">
        <v>502</v>
      </c>
      <c r="AP113" s="425">
        <v>3138308700</v>
      </c>
      <c r="AQ113" s="426"/>
      <c r="AR113" s="383"/>
      <c r="AS113" s="384"/>
      <c r="AT113" s="383"/>
    </row>
    <row r="114" spans="1:46" s="382" customFormat="1" ht="76.5" customHeight="1" x14ac:dyDescent="0.25">
      <c r="A114" s="657" t="s">
        <v>1410</v>
      </c>
      <c r="B114" s="579" t="s">
        <v>1394</v>
      </c>
      <c r="C114" s="653" t="s">
        <v>42</v>
      </c>
      <c r="D114" s="579" t="s">
        <v>1311</v>
      </c>
      <c r="E114" s="580" t="s">
        <v>1312</v>
      </c>
      <c r="F114" s="581" t="s">
        <v>1395</v>
      </c>
      <c r="G114" s="582">
        <v>40121</v>
      </c>
      <c r="H114" s="583">
        <v>100000000</v>
      </c>
      <c r="I114" s="651">
        <v>40161</v>
      </c>
      <c r="J114" s="652" t="s">
        <v>1424</v>
      </c>
      <c r="K114" s="582">
        <v>40161</v>
      </c>
      <c r="L114" s="583">
        <v>99980823</v>
      </c>
      <c r="M114" s="651">
        <v>40161</v>
      </c>
      <c r="N114" s="651">
        <v>40161</v>
      </c>
      <c r="O114" s="653">
        <v>3</v>
      </c>
      <c r="P114" s="654">
        <v>99980823</v>
      </c>
      <c r="Q114" s="654"/>
      <c r="R114" s="654"/>
      <c r="S114" s="654"/>
      <c r="T114" s="654"/>
      <c r="U114" s="582">
        <v>40171</v>
      </c>
      <c r="V114" s="580">
        <v>0</v>
      </c>
      <c r="W114" s="581" t="s">
        <v>1711</v>
      </c>
      <c r="X114" s="581" t="s">
        <v>1710</v>
      </c>
      <c r="Y114" s="656">
        <v>48877815</v>
      </c>
      <c r="Z114" s="651"/>
      <c r="AA114" s="651"/>
      <c r="AB114" s="587"/>
      <c r="AC114" s="587"/>
      <c r="AD114" s="587"/>
      <c r="AE114" s="604">
        <v>98868227</v>
      </c>
      <c r="AF114" s="655" t="s">
        <v>1712</v>
      </c>
      <c r="AG114" s="380"/>
      <c r="AH114" s="380"/>
      <c r="AI114" s="380">
        <v>99980823</v>
      </c>
      <c r="AJ114" s="380"/>
      <c r="AK114" s="380"/>
      <c r="AL114" s="423" t="s">
        <v>723</v>
      </c>
      <c r="AM114" s="424" t="e">
        <f t="shared" si="6"/>
        <v>#VALUE!</v>
      </c>
      <c r="AN114" s="381" t="s">
        <v>1396</v>
      </c>
      <c r="AO114" s="425" t="s">
        <v>1397</v>
      </c>
      <c r="AP114" s="425"/>
      <c r="AQ114" s="426"/>
      <c r="AR114" s="383"/>
      <c r="AS114" s="384"/>
      <c r="AT114" s="383"/>
    </row>
    <row r="115" spans="1:46" s="382" customFormat="1" ht="66.75" customHeight="1" x14ac:dyDescent="0.2">
      <c r="A115" s="2582" t="s">
        <v>1413</v>
      </c>
      <c r="B115" s="2582" t="s">
        <v>1411</v>
      </c>
      <c r="C115" s="2582" t="s">
        <v>42</v>
      </c>
      <c r="D115" s="2582" t="s">
        <v>1412</v>
      </c>
      <c r="E115" s="2582" t="s">
        <v>1414</v>
      </c>
      <c r="F115" s="581" t="s">
        <v>1415</v>
      </c>
      <c r="G115" s="582">
        <v>39954</v>
      </c>
      <c r="H115" s="583">
        <v>8000000</v>
      </c>
      <c r="I115" s="2732">
        <v>40163</v>
      </c>
      <c r="J115" s="652" t="s">
        <v>1425</v>
      </c>
      <c r="K115" s="2732">
        <v>40163</v>
      </c>
      <c r="L115" s="583">
        <v>5166428</v>
      </c>
      <c r="M115" s="2620">
        <v>40164</v>
      </c>
      <c r="N115" s="2620"/>
      <c r="O115" s="2579">
        <v>1</v>
      </c>
      <c r="P115" s="2675">
        <v>220078956</v>
      </c>
      <c r="Q115" s="654"/>
      <c r="R115" s="654"/>
      <c r="S115" s="654"/>
      <c r="T115" s="654"/>
      <c r="U115" s="2579">
        <v>0</v>
      </c>
      <c r="V115" s="2579">
        <v>0</v>
      </c>
      <c r="W115" s="667"/>
      <c r="X115" s="667"/>
      <c r="Y115" s="2579">
        <f>P115/2</f>
        <v>110039478</v>
      </c>
      <c r="Z115" s="2582"/>
      <c r="AA115" s="2582"/>
      <c r="AB115" s="587"/>
      <c r="AC115" s="587">
        <v>5166428</v>
      </c>
      <c r="AD115" s="587"/>
      <c r="AE115" s="604">
        <v>2583214</v>
      </c>
      <c r="AF115" s="380"/>
      <c r="AG115" s="380"/>
      <c r="AH115" s="380"/>
      <c r="AI115" s="380"/>
      <c r="AJ115" s="380"/>
      <c r="AK115" s="380"/>
      <c r="AL115" s="2135" t="s">
        <v>723</v>
      </c>
      <c r="AM115" s="424">
        <f t="shared" si="6"/>
        <v>5166428</v>
      </c>
      <c r="AN115" s="2135"/>
      <c r="AO115" s="2135"/>
      <c r="AP115" s="2135"/>
      <c r="AQ115" s="2135"/>
      <c r="AR115" s="2135"/>
      <c r="AS115" s="2135"/>
      <c r="AT115" s="2135"/>
    </row>
    <row r="116" spans="1:46" s="382" customFormat="1" ht="36.75" customHeight="1" x14ac:dyDescent="0.2">
      <c r="A116" s="2583"/>
      <c r="B116" s="2583"/>
      <c r="C116" s="2583"/>
      <c r="D116" s="2583"/>
      <c r="E116" s="2583"/>
      <c r="F116" s="581" t="s">
        <v>1416</v>
      </c>
      <c r="G116" s="582">
        <v>39954</v>
      </c>
      <c r="H116" s="583">
        <v>25000000</v>
      </c>
      <c r="I116" s="2733"/>
      <c r="J116" s="652" t="s">
        <v>1426</v>
      </c>
      <c r="K116" s="2733"/>
      <c r="L116" s="583">
        <v>25000000</v>
      </c>
      <c r="M116" s="2621"/>
      <c r="N116" s="2621"/>
      <c r="O116" s="2580"/>
      <c r="P116" s="2676"/>
      <c r="Q116" s="654"/>
      <c r="R116" s="654"/>
      <c r="S116" s="654"/>
      <c r="T116" s="654"/>
      <c r="U116" s="2580"/>
      <c r="V116" s="2580"/>
      <c r="W116" s="639"/>
      <c r="X116" s="639"/>
      <c r="Y116" s="2580"/>
      <c r="Z116" s="2583"/>
      <c r="AA116" s="2583"/>
      <c r="AB116" s="587"/>
      <c r="AC116" s="587">
        <v>25000000</v>
      </c>
      <c r="AD116" s="587"/>
      <c r="AE116" s="604">
        <v>12500000</v>
      </c>
      <c r="AF116" s="380"/>
      <c r="AG116" s="380"/>
      <c r="AH116" s="380"/>
      <c r="AI116" s="380"/>
      <c r="AJ116" s="380"/>
      <c r="AK116" s="380"/>
      <c r="AL116" s="2136"/>
      <c r="AM116" s="424">
        <f t="shared" si="6"/>
        <v>25000000</v>
      </c>
      <c r="AN116" s="2136"/>
      <c r="AO116" s="2136"/>
      <c r="AP116" s="2136"/>
      <c r="AQ116" s="2136"/>
      <c r="AR116" s="2136"/>
      <c r="AS116" s="2136"/>
      <c r="AT116" s="2136"/>
    </row>
    <row r="117" spans="1:46" s="382" customFormat="1" ht="43.5" customHeight="1" x14ac:dyDescent="0.2">
      <c r="A117" s="2584"/>
      <c r="B117" s="2584"/>
      <c r="C117" s="2584"/>
      <c r="D117" s="2584"/>
      <c r="E117" s="2584"/>
      <c r="F117" s="581" t="s">
        <v>1417</v>
      </c>
      <c r="G117" s="582">
        <v>40116</v>
      </c>
      <c r="H117" s="583">
        <v>189912528</v>
      </c>
      <c r="I117" s="2734"/>
      <c r="J117" s="652" t="s">
        <v>1427</v>
      </c>
      <c r="K117" s="2734"/>
      <c r="L117" s="583">
        <v>189912528</v>
      </c>
      <c r="M117" s="2622"/>
      <c r="N117" s="2622"/>
      <c r="O117" s="2581"/>
      <c r="P117" s="2677"/>
      <c r="Q117" s="654"/>
      <c r="R117" s="654"/>
      <c r="S117" s="654"/>
      <c r="T117" s="654"/>
      <c r="U117" s="2581"/>
      <c r="V117" s="2581"/>
      <c r="W117" s="653"/>
      <c r="X117" s="653"/>
      <c r="Y117" s="2581"/>
      <c r="Z117" s="2584"/>
      <c r="AA117" s="2584"/>
      <c r="AB117" s="587"/>
      <c r="AC117" s="587"/>
      <c r="AD117" s="587"/>
      <c r="AE117" s="604">
        <v>94956264</v>
      </c>
      <c r="AF117" s="380"/>
      <c r="AG117" s="380"/>
      <c r="AH117" s="380"/>
      <c r="AI117" s="380"/>
      <c r="AJ117" s="380"/>
      <c r="AK117" s="380">
        <v>189912528</v>
      </c>
      <c r="AL117" s="2137"/>
      <c r="AM117" s="424">
        <f>AK117</f>
        <v>189912528</v>
      </c>
      <c r="AN117" s="2137"/>
      <c r="AO117" s="2137"/>
      <c r="AP117" s="2137"/>
      <c r="AQ117" s="2137"/>
      <c r="AR117" s="2137"/>
      <c r="AS117" s="2137"/>
      <c r="AT117" s="2137"/>
    </row>
    <row r="118" spans="1:46" s="382" customFormat="1" ht="51.75" x14ac:dyDescent="0.25">
      <c r="A118" s="653" t="s">
        <v>1435</v>
      </c>
      <c r="B118" s="579" t="s">
        <v>1436</v>
      </c>
      <c r="C118" s="653" t="s">
        <v>42</v>
      </c>
      <c r="D118" s="579" t="s">
        <v>1437</v>
      </c>
      <c r="E118" s="580" t="s">
        <v>1438</v>
      </c>
      <c r="F118" s="581" t="s">
        <v>1439</v>
      </c>
      <c r="G118" s="582">
        <v>40148</v>
      </c>
      <c r="H118" s="583">
        <v>11700000</v>
      </c>
      <c r="I118" s="651">
        <v>40164</v>
      </c>
      <c r="J118" s="652" t="s">
        <v>1505</v>
      </c>
      <c r="K118" s="582">
        <v>40164</v>
      </c>
      <c r="L118" s="583">
        <v>11580419</v>
      </c>
      <c r="M118" s="651"/>
      <c r="N118" s="651"/>
      <c r="O118" s="653">
        <v>1</v>
      </c>
      <c r="P118" s="654">
        <v>11580419</v>
      </c>
      <c r="Q118" s="654"/>
      <c r="R118" s="654"/>
      <c r="S118" s="654"/>
      <c r="T118" s="654"/>
      <c r="U118" s="580">
        <v>0</v>
      </c>
      <c r="V118" s="580">
        <v>0</v>
      </c>
      <c r="W118" s="580"/>
      <c r="X118" s="580"/>
      <c r="Y118" s="580">
        <v>0</v>
      </c>
      <c r="Z118" s="651"/>
      <c r="AA118" s="651"/>
      <c r="AB118" s="587"/>
      <c r="AC118" s="587"/>
      <c r="AD118" s="587"/>
      <c r="AE118" s="604">
        <v>5720210</v>
      </c>
      <c r="AF118" s="380"/>
      <c r="AG118" s="380"/>
      <c r="AH118" s="380"/>
      <c r="AI118" s="380">
        <v>11580419</v>
      </c>
      <c r="AJ118" s="380"/>
      <c r="AK118" s="380"/>
      <c r="AL118" s="423" t="s">
        <v>723</v>
      </c>
      <c r="AM118" s="424">
        <f>AB118+AC118+AD118+AF118+AG118+AH118+AI118+AJ118+AK118</f>
        <v>11580419</v>
      </c>
      <c r="AN118" s="381" t="s">
        <v>1396</v>
      </c>
      <c r="AO118" s="425" t="s">
        <v>1388</v>
      </c>
      <c r="AP118" s="425">
        <v>3132829168</v>
      </c>
      <c r="AQ118" s="426"/>
      <c r="AR118" s="383"/>
      <c r="AS118" s="384"/>
      <c r="AT118" s="383"/>
    </row>
    <row r="119" spans="1:46" s="382" customFormat="1" ht="51.75" x14ac:dyDescent="0.25">
      <c r="A119" s="653" t="s">
        <v>1446</v>
      </c>
      <c r="B119" s="579" t="s">
        <v>1447</v>
      </c>
      <c r="C119" s="653" t="s">
        <v>42</v>
      </c>
      <c r="D119" s="579" t="s">
        <v>108</v>
      </c>
      <c r="E119" s="580" t="s">
        <v>109</v>
      </c>
      <c r="F119" s="581" t="s">
        <v>1448</v>
      </c>
      <c r="G119" s="582">
        <v>40123</v>
      </c>
      <c r="H119" s="583">
        <v>13000000</v>
      </c>
      <c r="I119" s="651">
        <v>40164</v>
      </c>
      <c r="J119" s="652" t="s">
        <v>1507</v>
      </c>
      <c r="K119" s="582">
        <v>40164</v>
      </c>
      <c r="L119" s="583">
        <v>12979661</v>
      </c>
      <c r="M119" s="651"/>
      <c r="N119" s="651"/>
      <c r="O119" s="653">
        <v>1</v>
      </c>
      <c r="P119" s="654">
        <v>12979661</v>
      </c>
      <c r="Q119" s="654"/>
      <c r="R119" s="654"/>
      <c r="S119" s="654"/>
      <c r="T119" s="654"/>
      <c r="U119" s="580">
        <v>0</v>
      </c>
      <c r="V119" s="580">
        <v>0</v>
      </c>
      <c r="W119" s="580"/>
      <c r="X119" s="580"/>
      <c r="Y119" s="580">
        <v>0</v>
      </c>
      <c r="Z119" s="651"/>
      <c r="AA119" s="651"/>
      <c r="AB119" s="587"/>
      <c r="AC119" s="587">
        <v>12979661</v>
      </c>
      <c r="AD119" s="587"/>
      <c r="AE119" s="604">
        <v>6489831</v>
      </c>
      <c r="AF119" s="380"/>
      <c r="AG119" s="380"/>
      <c r="AH119" s="380"/>
      <c r="AI119" s="380"/>
      <c r="AJ119" s="380"/>
      <c r="AK119" s="380"/>
      <c r="AL119" s="423" t="s">
        <v>723</v>
      </c>
      <c r="AM119" s="424">
        <f>SUM(AB119:AK119)</f>
        <v>19469492</v>
      </c>
      <c r="AN119" s="381" t="s">
        <v>466</v>
      </c>
      <c r="AO119" s="425" t="s">
        <v>1449</v>
      </c>
      <c r="AP119" s="425">
        <v>3204618026</v>
      </c>
      <c r="AQ119" s="426"/>
      <c r="AR119" s="383"/>
      <c r="AS119" s="384"/>
      <c r="AT119" s="383"/>
    </row>
    <row r="120" spans="1:46" s="382" customFormat="1" ht="33" customHeight="1" x14ac:dyDescent="0.2">
      <c r="A120" s="2579" t="s">
        <v>1450</v>
      </c>
      <c r="B120" s="2582" t="s">
        <v>1451</v>
      </c>
      <c r="C120" s="2582" t="s">
        <v>42</v>
      </c>
      <c r="D120" s="2582" t="s">
        <v>1062</v>
      </c>
      <c r="E120" s="2582" t="s">
        <v>976</v>
      </c>
      <c r="F120" s="581" t="s">
        <v>1452</v>
      </c>
      <c r="G120" s="582">
        <v>40129</v>
      </c>
      <c r="H120" s="583">
        <v>5151465</v>
      </c>
      <c r="I120" s="2620">
        <v>40164</v>
      </c>
      <c r="J120" s="652" t="s">
        <v>1509</v>
      </c>
      <c r="K120" s="2620">
        <v>40164</v>
      </c>
      <c r="L120" s="583">
        <v>5151465</v>
      </c>
      <c r="M120" s="2620"/>
      <c r="N120" s="2620"/>
      <c r="O120" s="2579">
        <v>1</v>
      </c>
      <c r="P120" s="2735">
        <v>13036106</v>
      </c>
      <c r="Q120" s="654"/>
      <c r="R120" s="654"/>
      <c r="S120" s="654"/>
      <c r="T120" s="654"/>
      <c r="U120" s="2735">
        <v>0</v>
      </c>
      <c r="V120" s="2735">
        <v>0</v>
      </c>
      <c r="W120" s="643"/>
      <c r="X120" s="643"/>
      <c r="Y120" s="2735">
        <v>0</v>
      </c>
      <c r="Z120" s="2735"/>
      <c r="AA120" s="2735"/>
      <c r="AB120" s="2735"/>
      <c r="AC120" s="2735"/>
      <c r="AD120" s="2735"/>
      <c r="AE120" s="597">
        <v>2575732</v>
      </c>
      <c r="AF120" s="2741"/>
      <c r="AG120" s="2741"/>
      <c r="AH120" s="2741"/>
      <c r="AI120" s="377">
        <v>5151465</v>
      </c>
      <c r="AJ120" s="2741"/>
      <c r="AK120" s="2741"/>
      <c r="AL120" s="2135" t="s">
        <v>723</v>
      </c>
      <c r="AM120" s="2741">
        <f>AB120+AC120+AD120+AF120+AG120+AH120+AI120+AI121</f>
        <v>13036006</v>
      </c>
      <c r="AN120" s="2739" t="s">
        <v>1453</v>
      </c>
      <c r="AO120" s="2737" t="s">
        <v>1454</v>
      </c>
      <c r="AP120" s="2737">
        <v>3118910612</v>
      </c>
      <c r="AQ120" s="2737"/>
      <c r="AR120" s="2737"/>
      <c r="AS120" s="2737"/>
      <c r="AT120" s="2737"/>
    </row>
    <row r="121" spans="1:46" s="382" customFormat="1" ht="30" customHeight="1" x14ac:dyDescent="0.2">
      <c r="A121" s="2581"/>
      <c r="B121" s="2584"/>
      <c r="C121" s="2584"/>
      <c r="D121" s="2584"/>
      <c r="E121" s="2584"/>
      <c r="F121" s="581">
        <v>3421</v>
      </c>
      <c r="G121" s="582">
        <v>40129</v>
      </c>
      <c r="H121" s="583">
        <v>7948535</v>
      </c>
      <c r="I121" s="2622"/>
      <c r="J121" s="652" t="s">
        <v>1508</v>
      </c>
      <c r="K121" s="2622"/>
      <c r="L121" s="583">
        <v>7884641</v>
      </c>
      <c r="M121" s="2622"/>
      <c r="N121" s="2622"/>
      <c r="O121" s="2581"/>
      <c r="P121" s="2736"/>
      <c r="Q121" s="654"/>
      <c r="R121" s="654"/>
      <c r="S121" s="654"/>
      <c r="T121" s="654"/>
      <c r="U121" s="2736"/>
      <c r="V121" s="2736"/>
      <c r="W121" s="658"/>
      <c r="X121" s="658"/>
      <c r="Y121" s="2736"/>
      <c r="Z121" s="2736"/>
      <c r="AA121" s="2736"/>
      <c r="AB121" s="2736"/>
      <c r="AC121" s="2736"/>
      <c r="AD121" s="2736"/>
      <c r="AE121" s="597">
        <v>3942320</v>
      </c>
      <c r="AF121" s="2742"/>
      <c r="AG121" s="2742"/>
      <c r="AH121" s="2742"/>
      <c r="AI121" s="537">
        <v>7884541</v>
      </c>
      <c r="AJ121" s="2742"/>
      <c r="AK121" s="2742"/>
      <c r="AL121" s="2137"/>
      <c r="AM121" s="2742"/>
      <c r="AN121" s="2740"/>
      <c r="AO121" s="2738"/>
      <c r="AP121" s="2738"/>
      <c r="AQ121" s="2738"/>
      <c r="AR121" s="2738"/>
      <c r="AS121" s="2738"/>
      <c r="AT121" s="2738"/>
    </row>
    <row r="122" spans="1:46" s="382" customFormat="1" ht="51.75" x14ac:dyDescent="0.25">
      <c r="A122" s="653" t="s">
        <v>1455</v>
      </c>
      <c r="B122" s="579" t="s">
        <v>1456</v>
      </c>
      <c r="C122" s="653" t="s">
        <v>42</v>
      </c>
      <c r="D122" s="579" t="s">
        <v>726</v>
      </c>
      <c r="E122" s="580" t="s">
        <v>40</v>
      </c>
      <c r="F122" s="581" t="s">
        <v>1457</v>
      </c>
      <c r="G122" s="582">
        <v>40129</v>
      </c>
      <c r="H122" s="583">
        <v>13900000</v>
      </c>
      <c r="I122" s="651">
        <v>40164</v>
      </c>
      <c r="J122" s="652" t="s">
        <v>1503</v>
      </c>
      <c r="K122" s="582">
        <v>40164</v>
      </c>
      <c r="L122" s="583">
        <v>13699471</v>
      </c>
      <c r="M122" s="651"/>
      <c r="N122" s="651"/>
      <c r="O122" s="653">
        <v>1</v>
      </c>
      <c r="P122" s="654">
        <v>13699471</v>
      </c>
      <c r="Q122" s="654"/>
      <c r="R122" s="654"/>
      <c r="S122" s="654"/>
      <c r="T122" s="654"/>
      <c r="U122" s="580">
        <v>0</v>
      </c>
      <c r="V122" s="580">
        <v>0</v>
      </c>
      <c r="W122" s="580"/>
      <c r="X122" s="580"/>
      <c r="Y122" s="580">
        <v>0</v>
      </c>
      <c r="Z122" s="651"/>
      <c r="AA122" s="651"/>
      <c r="AB122" s="587"/>
      <c r="AC122" s="587"/>
      <c r="AD122" s="587"/>
      <c r="AE122" s="604">
        <v>6849735</v>
      </c>
      <c r="AF122" s="380"/>
      <c r="AG122" s="380"/>
      <c r="AH122" s="380"/>
      <c r="AI122" s="380">
        <v>13699471</v>
      </c>
      <c r="AJ122" s="380"/>
      <c r="AK122" s="380"/>
      <c r="AL122" s="423" t="s">
        <v>723</v>
      </c>
      <c r="AM122" s="424">
        <f>AB122+AC122+AD122+AF122+AG122+AH122+AI122+AJ122+AK122</f>
        <v>13699471</v>
      </c>
      <c r="AN122" s="381" t="s">
        <v>1458</v>
      </c>
      <c r="AO122" s="425" t="s">
        <v>1459</v>
      </c>
      <c r="AP122" s="425">
        <v>3138695353</v>
      </c>
      <c r="AQ122" s="426"/>
      <c r="AR122" s="383"/>
      <c r="AS122" s="384"/>
      <c r="AT122" s="383"/>
    </row>
    <row r="123" spans="1:46" s="382" customFormat="1" ht="33" customHeight="1" x14ac:dyDescent="0.2">
      <c r="A123" s="2579" t="s">
        <v>1465</v>
      </c>
      <c r="B123" s="2582" t="s">
        <v>1466</v>
      </c>
      <c r="C123" s="2582" t="s">
        <v>42</v>
      </c>
      <c r="D123" s="2582" t="s">
        <v>805</v>
      </c>
      <c r="E123" s="2582" t="s">
        <v>806</v>
      </c>
      <c r="F123" s="581" t="s">
        <v>1467</v>
      </c>
      <c r="G123" s="582">
        <v>40129</v>
      </c>
      <c r="H123" s="583">
        <v>5235345</v>
      </c>
      <c r="I123" s="2620">
        <v>40165</v>
      </c>
      <c r="J123" s="652" t="s">
        <v>1510</v>
      </c>
      <c r="K123" s="2620">
        <v>40165</v>
      </c>
      <c r="L123" s="583">
        <v>5235345</v>
      </c>
      <c r="M123" s="2620"/>
      <c r="N123" s="2620"/>
      <c r="O123" s="2614" t="s">
        <v>932</v>
      </c>
      <c r="P123" s="2688">
        <v>12948554</v>
      </c>
      <c r="Q123" s="654"/>
      <c r="R123" s="654"/>
      <c r="S123" s="654"/>
      <c r="T123" s="654"/>
      <c r="U123" s="2688">
        <v>0</v>
      </c>
      <c r="V123" s="2688">
        <v>0</v>
      </c>
      <c r="W123" s="659"/>
      <c r="X123" s="659"/>
      <c r="Y123" s="2688">
        <v>0</v>
      </c>
      <c r="Z123" s="2688"/>
      <c r="AA123" s="2688"/>
      <c r="AB123" s="2688"/>
      <c r="AC123" s="660"/>
      <c r="AD123" s="2688"/>
      <c r="AE123" s="612">
        <f>L123/2</f>
        <v>2617672.5</v>
      </c>
      <c r="AF123" s="2147"/>
      <c r="AG123" s="2147"/>
      <c r="AH123" s="2147"/>
      <c r="AI123" s="429"/>
      <c r="AJ123" s="2147">
        <v>5235345</v>
      </c>
      <c r="AK123" s="2147"/>
      <c r="AL123" s="2147" t="s">
        <v>723</v>
      </c>
      <c r="AM123" s="2147">
        <f>AI123+AJ123+AI124</f>
        <v>12948554</v>
      </c>
      <c r="AN123" s="2745" t="s">
        <v>1470</v>
      </c>
      <c r="AO123" s="2147" t="s">
        <v>1471</v>
      </c>
      <c r="AP123" s="2147">
        <v>3115109017</v>
      </c>
      <c r="AQ123" s="2147"/>
      <c r="AR123" s="2147"/>
      <c r="AS123" s="2147"/>
      <c r="AT123" s="2147"/>
    </row>
    <row r="124" spans="1:46" s="382" customFormat="1" ht="44.25" customHeight="1" x14ac:dyDescent="0.2">
      <c r="A124" s="2581"/>
      <c r="B124" s="2584"/>
      <c r="C124" s="2584"/>
      <c r="D124" s="2584"/>
      <c r="E124" s="2584"/>
      <c r="F124" s="581" t="s">
        <v>1468</v>
      </c>
      <c r="G124" s="582">
        <v>40129</v>
      </c>
      <c r="H124" s="583">
        <v>7764655</v>
      </c>
      <c r="I124" s="2622"/>
      <c r="J124" s="652" t="s">
        <v>1511</v>
      </c>
      <c r="K124" s="2622"/>
      <c r="L124" s="661">
        <v>7713209</v>
      </c>
      <c r="M124" s="2622"/>
      <c r="N124" s="2622"/>
      <c r="O124" s="2616"/>
      <c r="P124" s="2690"/>
      <c r="Q124" s="654"/>
      <c r="R124" s="654"/>
      <c r="S124" s="654"/>
      <c r="T124" s="654"/>
      <c r="U124" s="2690"/>
      <c r="V124" s="2690"/>
      <c r="W124" s="654"/>
      <c r="X124" s="654"/>
      <c r="Y124" s="2690"/>
      <c r="Z124" s="2690"/>
      <c r="AA124" s="2690"/>
      <c r="AB124" s="2690"/>
      <c r="AC124" s="660"/>
      <c r="AD124" s="2690"/>
      <c r="AE124" s="606">
        <f>L124/2</f>
        <v>3856604.5</v>
      </c>
      <c r="AF124" s="2149"/>
      <c r="AG124" s="2149"/>
      <c r="AH124" s="2149"/>
      <c r="AI124" s="429">
        <v>7713209</v>
      </c>
      <c r="AJ124" s="2149"/>
      <c r="AK124" s="2149"/>
      <c r="AL124" s="2149"/>
      <c r="AM124" s="2149"/>
      <c r="AN124" s="2746"/>
      <c r="AO124" s="2149"/>
      <c r="AP124" s="2149"/>
      <c r="AQ124" s="2149"/>
      <c r="AR124" s="2149"/>
      <c r="AS124" s="2149"/>
      <c r="AT124" s="2149"/>
    </row>
    <row r="125" spans="1:46" s="382" customFormat="1" ht="51.75" x14ac:dyDescent="0.25">
      <c r="A125" s="653" t="s">
        <v>1472</v>
      </c>
      <c r="B125" s="579" t="s">
        <v>1473</v>
      </c>
      <c r="C125" s="653" t="s">
        <v>42</v>
      </c>
      <c r="D125" s="579" t="s">
        <v>440</v>
      </c>
      <c r="E125" s="580" t="s">
        <v>441</v>
      </c>
      <c r="F125" s="581" t="s">
        <v>1474</v>
      </c>
      <c r="G125" s="582">
        <v>40129</v>
      </c>
      <c r="H125" s="583">
        <v>13000000</v>
      </c>
      <c r="I125" s="651">
        <v>40165</v>
      </c>
      <c r="J125" s="652" t="s">
        <v>1512</v>
      </c>
      <c r="K125" s="582">
        <v>40165</v>
      </c>
      <c r="L125" s="583">
        <v>12858938</v>
      </c>
      <c r="M125" s="651"/>
      <c r="N125" s="651"/>
      <c r="O125" s="653">
        <v>1</v>
      </c>
      <c r="P125" s="654">
        <v>12858938</v>
      </c>
      <c r="Q125" s="654"/>
      <c r="R125" s="654"/>
      <c r="S125" s="654"/>
      <c r="T125" s="654"/>
      <c r="U125" s="580">
        <v>0</v>
      </c>
      <c r="V125" s="580">
        <v>0</v>
      </c>
      <c r="W125" s="580"/>
      <c r="X125" s="580"/>
      <c r="Y125" s="580">
        <v>0</v>
      </c>
      <c r="Z125" s="651"/>
      <c r="AA125" s="651"/>
      <c r="AB125" s="587"/>
      <c r="AC125" s="587"/>
      <c r="AD125" s="587"/>
      <c r="AE125" s="604">
        <v>6429469</v>
      </c>
      <c r="AF125" s="380"/>
      <c r="AG125" s="380"/>
      <c r="AH125" s="380"/>
      <c r="AI125" s="380"/>
      <c r="AJ125" s="380">
        <v>12858938</v>
      </c>
      <c r="AK125" s="380"/>
      <c r="AL125" s="423" t="s">
        <v>723</v>
      </c>
      <c r="AM125" s="424">
        <f>AJ125</f>
        <v>12858938</v>
      </c>
      <c r="AN125" s="381" t="s">
        <v>1475</v>
      </c>
      <c r="AO125" s="425" t="s">
        <v>1471</v>
      </c>
      <c r="AP125" s="425">
        <v>3123123424</v>
      </c>
      <c r="AQ125" s="426"/>
      <c r="AR125" s="383"/>
      <c r="AS125" s="384"/>
      <c r="AT125" s="383"/>
    </row>
    <row r="126" spans="1:46" s="382" customFormat="1" ht="76.5" x14ac:dyDescent="0.25">
      <c r="A126" s="653" t="s">
        <v>1476</v>
      </c>
      <c r="B126" s="579" t="s">
        <v>1477</v>
      </c>
      <c r="C126" s="653" t="s">
        <v>42</v>
      </c>
      <c r="D126" s="579" t="s">
        <v>372</v>
      </c>
      <c r="E126" s="580" t="s">
        <v>373</v>
      </c>
      <c r="F126" s="581" t="s">
        <v>1478</v>
      </c>
      <c r="G126" s="582">
        <v>40123</v>
      </c>
      <c r="H126" s="583">
        <v>10000000</v>
      </c>
      <c r="I126" s="651">
        <v>40165</v>
      </c>
      <c r="J126" s="652" t="s">
        <v>1513</v>
      </c>
      <c r="K126" s="582">
        <v>40165</v>
      </c>
      <c r="L126" s="583">
        <v>9938360</v>
      </c>
      <c r="M126" s="651"/>
      <c r="N126" s="651"/>
      <c r="O126" s="653">
        <v>1</v>
      </c>
      <c r="P126" s="654">
        <v>9938360</v>
      </c>
      <c r="Q126" s="654"/>
      <c r="R126" s="654"/>
      <c r="S126" s="654"/>
      <c r="T126" s="654"/>
      <c r="U126" s="580">
        <v>0</v>
      </c>
      <c r="V126" s="580">
        <v>0</v>
      </c>
      <c r="W126" s="580"/>
      <c r="X126" s="580"/>
      <c r="Y126" s="580">
        <v>0</v>
      </c>
      <c r="Z126" s="651"/>
      <c r="AA126" s="651"/>
      <c r="AB126" s="587"/>
      <c r="AC126" s="587"/>
      <c r="AD126" s="587"/>
      <c r="AE126" s="604">
        <v>4969480</v>
      </c>
      <c r="AF126" s="380"/>
      <c r="AG126" s="380"/>
      <c r="AH126" s="380"/>
      <c r="AI126" s="380">
        <v>9938360</v>
      </c>
      <c r="AJ126" s="380"/>
      <c r="AK126" s="380"/>
      <c r="AL126" s="425" t="s">
        <v>723</v>
      </c>
      <c r="AM126" s="424">
        <f t="shared" si="6"/>
        <v>9938360</v>
      </c>
      <c r="AN126" s="381" t="s">
        <v>1479</v>
      </c>
      <c r="AO126" s="425" t="s">
        <v>1480</v>
      </c>
      <c r="AP126" s="425">
        <v>3142281677</v>
      </c>
      <c r="AQ126" s="426"/>
      <c r="AR126" s="383"/>
      <c r="AS126" s="384"/>
      <c r="AT126" s="383"/>
    </row>
    <row r="127" spans="1:46" s="382" customFormat="1" ht="51" x14ac:dyDescent="0.25">
      <c r="A127" s="653" t="s">
        <v>1481</v>
      </c>
      <c r="B127" s="579" t="s">
        <v>1482</v>
      </c>
      <c r="C127" s="653" t="s">
        <v>42</v>
      </c>
      <c r="D127" s="579" t="s">
        <v>935</v>
      </c>
      <c r="E127" s="580">
        <v>76283935</v>
      </c>
      <c r="F127" s="581" t="s">
        <v>1483</v>
      </c>
      <c r="G127" s="582">
        <v>40108</v>
      </c>
      <c r="H127" s="583">
        <v>3500000</v>
      </c>
      <c r="I127" s="651">
        <v>40165</v>
      </c>
      <c r="J127" s="652" t="s">
        <v>1514</v>
      </c>
      <c r="K127" s="582">
        <v>40165</v>
      </c>
      <c r="L127" s="583">
        <v>3461670</v>
      </c>
      <c r="M127" s="651"/>
      <c r="N127" s="651"/>
      <c r="O127" s="653">
        <v>15</v>
      </c>
      <c r="P127" s="654">
        <v>3461670</v>
      </c>
      <c r="Q127" s="654"/>
      <c r="R127" s="654"/>
      <c r="S127" s="654"/>
      <c r="T127" s="654"/>
      <c r="U127" s="580">
        <v>0</v>
      </c>
      <c r="V127" s="580">
        <v>0</v>
      </c>
      <c r="W127" s="580"/>
      <c r="X127" s="580"/>
      <c r="Y127" s="580">
        <v>0</v>
      </c>
      <c r="Z127" s="651"/>
      <c r="AA127" s="651"/>
      <c r="AB127" s="587">
        <v>3461670</v>
      </c>
      <c r="AC127" s="587"/>
      <c r="AD127" s="587"/>
      <c r="AE127" s="604">
        <v>3461670</v>
      </c>
      <c r="AF127" s="380"/>
      <c r="AG127" s="380"/>
      <c r="AH127" s="380"/>
      <c r="AI127" s="380"/>
      <c r="AJ127" s="380"/>
      <c r="AK127" s="380"/>
      <c r="AL127" s="425" t="s">
        <v>723</v>
      </c>
      <c r="AM127" s="424">
        <f t="shared" si="6"/>
        <v>3461670</v>
      </c>
      <c r="AN127" s="381" t="s">
        <v>1470</v>
      </c>
      <c r="AO127" s="425" t="s">
        <v>1332</v>
      </c>
      <c r="AP127" s="425">
        <v>3112545326</v>
      </c>
      <c r="AQ127" s="426"/>
      <c r="AR127" s="383"/>
      <c r="AS127" s="384"/>
      <c r="AT127" s="383"/>
    </row>
    <row r="128" spans="1:46" s="382" customFormat="1" ht="51" x14ac:dyDescent="0.25">
      <c r="A128" s="653" t="s">
        <v>1502</v>
      </c>
      <c r="B128" s="579" t="s">
        <v>1584</v>
      </c>
      <c r="C128" s="653" t="s">
        <v>42</v>
      </c>
      <c r="D128" s="579" t="s">
        <v>1585</v>
      </c>
      <c r="E128" s="580" t="s">
        <v>1586</v>
      </c>
      <c r="F128" s="581" t="s">
        <v>1587</v>
      </c>
      <c r="G128" s="582"/>
      <c r="H128" s="583">
        <v>47500000</v>
      </c>
      <c r="I128" s="651">
        <v>40169</v>
      </c>
      <c r="J128" s="652" t="s">
        <v>1576</v>
      </c>
      <c r="K128" s="582">
        <v>40169</v>
      </c>
      <c r="L128" s="583">
        <v>47500000</v>
      </c>
      <c r="M128" s="651"/>
      <c r="N128" s="651"/>
      <c r="O128" s="653"/>
      <c r="P128" s="654">
        <v>47500000</v>
      </c>
      <c r="Q128" s="654"/>
      <c r="R128" s="654"/>
      <c r="S128" s="654"/>
      <c r="T128" s="654"/>
      <c r="U128" s="580">
        <v>0</v>
      </c>
      <c r="V128" s="580">
        <v>0</v>
      </c>
      <c r="W128" s="580"/>
      <c r="X128" s="580"/>
      <c r="Y128" s="580">
        <v>0</v>
      </c>
      <c r="Z128" s="651"/>
      <c r="AA128" s="651"/>
      <c r="AB128" s="587"/>
      <c r="AC128" s="587"/>
      <c r="AD128" s="587"/>
      <c r="AE128" s="604">
        <v>47500000</v>
      </c>
      <c r="AF128" s="380"/>
      <c r="AG128" s="380"/>
      <c r="AH128" s="380"/>
      <c r="AI128" s="380"/>
      <c r="AJ128" s="380"/>
      <c r="AK128" s="380">
        <v>47500000</v>
      </c>
      <c r="AL128" s="425" t="s">
        <v>406</v>
      </c>
      <c r="AM128" s="424">
        <f>AK128</f>
        <v>47500000</v>
      </c>
      <c r="AN128" s="381"/>
      <c r="AO128" s="425" t="s">
        <v>1588</v>
      </c>
      <c r="AP128" s="425">
        <v>311851370</v>
      </c>
      <c r="AQ128" s="426"/>
      <c r="AR128" s="383"/>
      <c r="AS128" s="384"/>
      <c r="AT128" s="383"/>
    </row>
    <row r="129" spans="1:46" s="382" customFormat="1" ht="63.75" x14ac:dyDescent="0.25">
      <c r="A129" s="653" t="s">
        <v>1489</v>
      </c>
      <c r="B129" s="579" t="s">
        <v>1493</v>
      </c>
      <c r="C129" s="653" t="s">
        <v>42</v>
      </c>
      <c r="D129" s="579" t="s">
        <v>1491</v>
      </c>
      <c r="E129" s="580" t="s">
        <v>1492</v>
      </c>
      <c r="F129" s="581" t="s">
        <v>1490</v>
      </c>
      <c r="G129" s="582">
        <v>40129</v>
      </c>
      <c r="H129" s="583">
        <v>7895000</v>
      </c>
      <c r="I129" s="651">
        <v>40169</v>
      </c>
      <c r="J129" s="652" t="s">
        <v>1573</v>
      </c>
      <c r="K129" s="582">
        <v>40169</v>
      </c>
      <c r="L129" s="583">
        <v>7890362</v>
      </c>
      <c r="M129" s="651"/>
      <c r="N129" s="651"/>
      <c r="O129" s="653">
        <v>1</v>
      </c>
      <c r="P129" s="654">
        <v>7890362</v>
      </c>
      <c r="Q129" s="654"/>
      <c r="R129" s="654"/>
      <c r="S129" s="654"/>
      <c r="T129" s="654"/>
      <c r="U129" s="580">
        <v>0</v>
      </c>
      <c r="V129" s="580">
        <v>0</v>
      </c>
      <c r="W129" s="580"/>
      <c r="X129" s="580"/>
      <c r="Y129" s="580">
        <v>0</v>
      </c>
      <c r="Z129" s="651"/>
      <c r="AA129" s="651"/>
      <c r="AB129" s="587"/>
      <c r="AC129" s="587">
        <v>7890362</v>
      </c>
      <c r="AD129" s="587"/>
      <c r="AE129" s="604">
        <v>3945181</v>
      </c>
      <c r="AF129" s="380"/>
      <c r="AG129" s="380"/>
      <c r="AH129" s="380"/>
      <c r="AI129" s="380"/>
      <c r="AJ129" s="380"/>
      <c r="AK129" s="380"/>
      <c r="AL129" s="425" t="s">
        <v>723</v>
      </c>
      <c r="AM129" s="424">
        <f>AC129</f>
        <v>7890362</v>
      </c>
      <c r="AN129" s="381" t="s">
        <v>337</v>
      </c>
      <c r="AO129" s="425" t="s">
        <v>1494</v>
      </c>
      <c r="AP129" s="425">
        <v>3123641092</v>
      </c>
      <c r="AQ129" s="426"/>
      <c r="AR129" s="383"/>
      <c r="AS129" s="384"/>
      <c r="AT129" s="383"/>
    </row>
    <row r="130" spans="1:46" s="382" customFormat="1" ht="51" x14ac:dyDescent="0.25">
      <c r="A130" s="653" t="s">
        <v>1495</v>
      </c>
      <c r="B130" s="579" t="s">
        <v>1496</v>
      </c>
      <c r="C130" s="653" t="s">
        <v>42</v>
      </c>
      <c r="D130" s="579" t="s">
        <v>1497</v>
      </c>
      <c r="E130" s="580" t="s">
        <v>76</v>
      </c>
      <c r="F130" s="581" t="s">
        <v>1498</v>
      </c>
      <c r="G130" s="582">
        <v>40148</v>
      </c>
      <c r="H130" s="583">
        <v>13900000</v>
      </c>
      <c r="I130" s="651">
        <v>40169</v>
      </c>
      <c r="J130" s="652" t="s">
        <v>1574</v>
      </c>
      <c r="K130" s="582">
        <v>40169</v>
      </c>
      <c r="L130" s="583">
        <v>13818233</v>
      </c>
      <c r="M130" s="651"/>
      <c r="N130" s="651"/>
      <c r="O130" s="653">
        <v>1</v>
      </c>
      <c r="P130" s="654">
        <v>13818233</v>
      </c>
      <c r="Q130" s="654"/>
      <c r="R130" s="654"/>
      <c r="S130" s="654"/>
      <c r="T130" s="654"/>
      <c r="U130" s="580">
        <v>0</v>
      </c>
      <c r="V130" s="580">
        <v>0</v>
      </c>
      <c r="W130" s="580"/>
      <c r="X130" s="580"/>
      <c r="Y130" s="580">
        <v>0</v>
      </c>
      <c r="Z130" s="651"/>
      <c r="AA130" s="651"/>
      <c r="AB130" s="587"/>
      <c r="AC130" s="587"/>
      <c r="AD130" s="587"/>
      <c r="AE130" s="604">
        <v>6909117</v>
      </c>
      <c r="AF130" s="380"/>
      <c r="AG130" s="380"/>
      <c r="AH130" s="380"/>
      <c r="AI130" s="380">
        <v>13818233</v>
      </c>
      <c r="AJ130" s="380"/>
      <c r="AK130" s="380"/>
      <c r="AL130" s="425" t="s">
        <v>723</v>
      </c>
      <c r="AM130" s="424">
        <f>AB130+AC130+AD130+AF130+AG130+AH130+AI130+AJ130+AK130</f>
        <v>13818233</v>
      </c>
      <c r="AN130" s="381" t="s">
        <v>1499</v>
      </c>
      <c r="AO130" s="425" t="s">
        <v>1388</v>
      </c>
      <c r="AP130" s="425">
        <v>4290537</v>
      </c>
      <c r="AQ130" s="426"/>
      <c r="AR130" s="383"/>
      <c r="AS130" s="384"/>
      <c r="AT130" s="383"/>
    </row>
    <row r="131" spans="1:46" s="382" customFormat="1" ht="67.5" customHeight="1" x14ac:dyDescent="0.25">
      <c r="A131" s="2579" t="s">
        <v>1515</v>
      </c>
      <c r="B131" s="2582" t="s">
        <v>1516</v>
      </c>
      <c r="C131" s="2579" t="s">
        <v>42</v>
      </c>
      <c r="D131" s="2582" t="s">
        <v>1517</v>
      </c>
      <c r="E131" s="2644" t="s">
        <v>1518</v>
      </c>
      <c r="F131" s="581" t="s">
        <v>1519</v>
      </c>
      <c r="G131" s="582">
        <v>40087</v>
      </c>
      <c r="H131" s="583">
        <v>200000000</v>
      </c>
      <c r="I131" s="2620">
        <v>40171</v>
      </c>
      <c r="J131" s="652" t="s">
        <v>1605</v>
      </c>
      <c r="K131" s="2691">
        <v>40171</v>
      </c>
      <c r="L131" s="583">
        <v>199973119</v>
      </c>
      <c r="M131" s="2691"/>
      <c r="N131" s="2691"/>
      <c r="O131" s="2579">
        <v>4</v>
      </c>
      <c r="P131" s="2688">
        <f>L131+L132</f>
        <v>634958664</v>
      </c>
      <c r="Q131" s="654"/>
      <c r="R131" s="654"/>
      <c r="S131" s="654"/>
      <c r="T131" s="654"/>
      <c r="U131" s="580"/>
      <c r="V131" s="580"/>
      <c r="W131" s="580"/>
      <c r="X131" s="580"/>
      <c r="Y131" s="580"/>
      <c r="Z131" s="651"/>
      <c r="AA131" s="651"/>
      <c r="AB131" s="587"/>
      <c r="AC131" s="587"/>
      <c r="AD131" s="587"/>
      <c r="AE131" s="662">
        <v>99986560</v>
      </c>
      <c r="AF131" s="380"/>
      <c r="AG131" s="380"/>
      <c r="AH131" s="380"/>
      <c r="AI131" s="380"/>
      <c r="AJ131" s="380"/>
      <c r="AK131" s="380">
        <f>L131</f>
        <v>199973119</v>
      </c>
      <c r="AL131" s="2737" t="s">
        <v>723</v>
      </c>
      <c r="AM131" s="2743">
        <f>AK131+AK132</f>
        <v>634958664</v>
      </c>
      <c r="AN131" s="381" t="s">
        <v>1521</v>
      </c>
      <c r="AO131" s="2135" t="s">
        <v>1523</v>
      </c>
      <c r="AP131" s="2135"/>
      <c r="AQ131" s="426"/>
      <c r="AR131" s="383"/>
      <c r="AS131" s="384"/>
      <c r="AT131" s="383"/>
    </row>
    <row r="132" spans="1:46" s="382" customFormat="1" ht="54.75" customHeight="1" x14ac:dyDescent="0.25">
      <c r="A132" s="2581"/>
      <c r="B132" s="2584"/>
      <c r="C132" s="2581"/>
      <c r="D132" s="2584"/>
      <c r="E132" s="2646"/>
      <c r="F132" s="581" t="s">
        <v>1520</v>
      </c>
      <c r="G132" s="582">
        <v>40087</v>
      </c>
      <c r="H132" s="583">
        <v>435000000</v>
      </c>
      <c r="I132" s="2622"/>
      <c r="J132" s="652" t="s">
        <v>1606</v>
      </c>
      <c r="K132" s="2693"/>
      <c r="L132" s="583">
        <v>434985545</v>
      </c>
      <c r="M132" s="2693"/>
      <c r="N132" s="2693"/>
      <c r="O132" s="2581"/>
      <c r="P132" s="2690"/>
      <c r="Q132" s="654"/>
      <c r="R132" s="654"/>
      <c r="S132" s="654"/>
      <c r="T132" s="654"/>
      <c r="U132" s="580"/>
      <c r="V132" s="580"/>
      <c r="W132" s="580"/>
      <c r="X132" s="580"/>
      <c r="Y132" s="580"/>
      <c r="Z132" s="651"/>
      <c r="AA132" s="651"/>
      <c r="AB132" s="587"/>
      <c r="AC132" s="587"/>
      <c r="AD132" s="587"/>
      <c r="AE132" s="662">
        <v>217492773</v>
      </c>
      <c r="AF132" s="380">
        <v>317479332</v>
      </c>
      <c r="AG132" s="380"/>
      <c r="AH132" s="380"/>
      <c r="AI132" s="380"/>
      <c r="AJ132" s="380"/>
      <c r="AK132" s="380">
        <f>L132</f>
        <v>434985545</v>
      </c>
      <c r="AL132" s="2738"/>
      <c r="AM132" s="2744"/>
      <c r="AN132" s="381" t="s">
        <v>1522</v>
      </c>
      <c r="AO132" s="2137"/>
      <c r="AP132" s="2137"/>
      <c r="AQ132" s="426"/>
      <c r="AR132" s="383"/>
      <c r="AS132" s="384"/>
      <c r="AT132" s="383"/>
    </row>
    <row r="133" spans="1:46" s="382" customFormat="1" ht="61.5" customHeight="1" x14ac:dyDescent="0.25">
      <c r="A133" s="653" t="s">
        <v>1527</v>
      </c>
      <c r="B133" s="579" t="s">
        <v>1570</v>
      </c>
      <c r="C133" s="653" t="s">
        <v>42</v>
      </c>
      <c r="D133" s="579" t="s">
        <v>258</v>
      </c>
      <c r="E133" s="580" t="s">
        <v>259</v>
      </c>
      <c r="F133" s="581" t="s">
        <v>1571</v>
      </c>
      <c r="G133" s="582">
        <v>40126</v>
      </c>
      <c r="H133" s="583"/>
      <c r="I133" s="651">
        <v>40175</v>
      </c>
      <c r="J133" s="652" t="s">
        <v>1604</v>
      </c>
      <c r="K133" s="582">
        <v>40175</v>
      </c>
      <c r="L133" s="583">
        <v>115464288</v>
      </c>
      <c r="M133" s="651"/>
      <c r="N133" s="651"/>
      <c r="O133" s="653">
        <v>3</v>
      </c>
      <c r="P133" s="654">
        <v>115464288</v>
      </c>
      <c r="Q133" s="654"/>
      <c r="R133" s="654"/>
      <c r="S133" s="654"/>
      <c r="T133" s="654"/>
      <c r="U133" s="580">
        <v>0</v>
      </c>
      <c r="V133" s="580">
        <v>0</v>
      </c>
      <c r="W133" s="580"/>
      <c r="X133" s="580"/>
      <c r="Y133" s="580">
        <v>0</v>
      </c>
      <c r="Z133" s="651"/>
      <c r="AA133" s="651"/>
      <c r="AB133" s="587"/>
      <c r="AC133" s="587"/>
      <c r="AD133" s="587"/>
      <c r="AE133" s="604">
        <v>57732144</v>
      </c>
      <c r="AF133" s="380"/>
      <c r="AG133" s="380"/>
      <c r="AH133" s="380"/>
      <c r="AI133" s="380">
        <v>115464288</v>
      </c>
      <c r="AJ133" s="380"/>
      <c r="AK133" s="380"/>
      <c r="AL133" s="425" t="s">
        <v>723</v>
      </c>
      <c r="AM133" s="424">
        <f>AI133</f>
        <v>115464288</v>
      </c>
      <c r="AN133" s="381" t="s">
        <v>1572</v>
      </c>
      <c r="AO133" s="425" t="s">
        <v>502</v>
      </c>
      <c r="AP133" s="425">
        <v>3125737797</v>
      </c>
      <c r="AQ133" s="426"/>
      <c r="AR133" s="383"/>
      <c r="AS133" s="384"/>
      <c r="AT133" s="383"/>
    </row>
    <row r="134" spans="1:46" s="382" customFormat="1" ht="24.75" customHeight="1" x14ac:dyDescent="0.2">
      <c r="A134" s="2579" t="s">
        <v>1524</v>
      </c>
      <c r="B134" s="2582" t="s">
        <v>1577</v>
      </c>
      <c r="C134" s="2582" t="s">
        <v>42</v>
      </c>
      <c r="D134" s="2582" t="s">
        <v>1525</v>
      </c>
      <c r="E134" s="2582" t="s">
        <v>1578</v>
      </c>
      <c r="F134" s="581" t="s">
        <v>1579</v>
      </c>
      <c r="G134" s="582">
        <v>40128</v>
      </c>
      <c r="H134" s="583">
        <v>183861619</v>
      </c>
      <c r="I134" s="2620">
        <v>40176</v>
      </c>
      <c r="J134" s="652" t="s">
        <v>1601</v>
      </c>
      <c r="K134" s="2620">
        <v>40176</v>
      </c>
      <c r="L134" s="583"/>
      <c r="M134" s="2620"/>
      <c r="N134" s="2620"/>
      <c r="O134" s="2620"/>
      <c r="P134" s="2620"/>
      <c r="Q134" s="654"/>
      <c r="R134" s="654"/>
      <c r="S134" s="654"/>
      <c r="T134" s="654"/>
      <c r="U134" s="2620"/>
      <c r="V134" s="2620"/>
      <c r="W134" s="666"/>
      <c r="X134" s="666"/>
      <c r="Y134" s="2620"/>
      <c r="Z134" s="2620"/>
      <c r="AA134" s="2620"/>
      <c r="AB134" s="2747">
        <v>25275241</v>
      </c>
      <c r="AC134" s="2747"/>
      <c r="AD134" s="2747"/>
      <c r="AE134" s="663">
        <v>91930810</v>
      </c>
      <c r="AF134" s="2256"/>
      <c r="AG134" s="2256"/>
      <c r="AH134" s="2256"/>
      <c r="AI134" s="2256"/>
      <c r="AJ134" s="2256"/>
      <c r="AK134" s="2262">
        <v>216586288</v>
      </c>
      <c r="AL134" s="2064" t="s">
        <v>723</v>
      </c>
      <c r="AM134" s="2256">
        <f>AB134+AC134+AD134+AF134+AG134+AH134+AI134+AJ134+AK134</f>
        <v>241861529</v>
      </c>
      <c r="AN134" s="2146" t="s">
        <v>1581</v>
      </c>
      <c r="AO134" s="2064" t="s">
        <v>1582</v>
      </c>
      <c r="AP134" s="2146" t="s">
        <v>1583</v>
      </c>
      <c r="AQ134" s="2064"/>
      <c r="AR134" s="2064"/>
      <c r="AS134" s="2064"/>
      <c r="AT134" s="2064"/>
    </row>
    <row r="135" spans="1:46" s="382" customFormat="1" ht="25.5" customHeight="1" x14ac:dyDescent="0.2">
      <c r="A135" s="2580"/>
      <c r="B135" s="2583"/>
      <c r="C135" s="2583"/>
      <c r="D135" s="2583"/>
      <c r="E135" s="2583"/>
      <c r="F135" s="581" t="s">
        <v>733</v>
      </c>
      <c r="G135" s="582">
        <v>40043</v>
      </c>
      <c r="H135" s="583"/>
      <c r="I135" s="2621"/>
      <c r="J135" s="652" t="s">
        <v>1603</v>
      </c>
      <c r="K135" s="2621"/>
      <c r="L135" s="583"/>
      <c r="M135" s="2621"/>
      <c r="N135" s="2621"/>
      <c r="O135" s="2621"/>
      <c r="P135" s="2621"/>
      <c r="Q135" s="654"/>
      <c r="R135" s="654"/>
      <c r="S135" s="654"/>
      <c r="T135" s="654"/>
      <c r="U135" s="2621"/>
      <c r="V135" s="2621"/>
      <c r="W135" s="644"/>
      <c r="X135" s="644"/>
      <c r="Y135" s="2621"/>
      <c r="Z135" s="2621"/>
      <c r="AA135" s="2621"/>
      <c r="AB135" s="2748"/>
      <c r="AC135" s="2748"/>
      <c r="AD135" s="2748"/>
      <c r="AE135" s="664">
        <v>12637621</v>
      </c>
      <c r="AF135" s="2265"/>
      <c r="AG135" s="2265"/>
      <c r="AH135" s="2265"/>
      <c r="AI135" s="2265"/>
      <c r="AJ135" s="2265"/>
      <c r="AK135" s="2750"/>
      <c r="AL135" s="2145"/>
      <c r="AM135" s="2265"/>
      <c r="AN135" s="2752"/>
      <c r="AO135" s="2145"/>
      <c r="AP135" s="2752"/>
      <c r="AQ135" s="2145"/>
      <c r="AR135" s="2145"/>
      <c r="AS135" s="2145"/>
      <c r="AT135" s="2145"/>
    </row>
    <row r="136" spans="1:46" s="382" customFormat="1" ht="27" customHeight="1" x14ac:dyDescent="0.2">
      <c r="A136" s="2581"/>
      <c r="B136" s="2584"/>
      <c r="C136" s="2584"/>
      <c r="D136" s="2584"/>
      <c r="E136" s="2584"/>
      <c r="F136" s="581" t="s">
        <v>1580</v>
      </c>
      <c r="G136" s="582">
        <v>40043</v>
      </c>
      <c r="H136" s="583"/>
      <c r="I136" s="2622"/>
      <c r="J136" s="652" t="s">
        <v>1602</v>
      </c>
      <c r="K136" s="2622"/>
      <c r="L136" s="583"/>
      <c r="M136" s="2622"/>
      <c r="N136" s="2622"/>
      <c r="O136" s="2622"/>
      <c r="P136" s="2622"/>
      <c r="Q136" s="654"/>
      <c r="R136" s="654"/>
      <c r="S136" s="654"/>
      <c r="T136" s="654"/>
      <c r="U136" s="2622"/>
      <c r="V136" s="2622"/>
      <c r="W136" s="651"/>
      <c r="X136" s="651"/>
      <c r="Y136" s="2622"/>
      <c r="Z136" s="2622"/>
      <c r="AA136" s="2622"/>
      <c r="AB136" s="2749"/>
      <c r="AC136" s="2749"/>
      <c r="AD136" s="2749"/>
      <c r="AE136" s="665">
        <v>16362335</v>
      </c>
      <c r="AF136" s="2266"/>
      <c r="AG136" s="2266"/>
      <c r="AH136" s="2266"/>
      <c r="AI136" s="2266"/>
      <c r="AJ136" s="2266"/>
      <c r="AK136" s="2751"/>
      <c r="AL136" s="2065"/>
      <c r="AM136" s="2266"/>
      <c r="AN136" s="2753"/>
      <c r="AO136" s="2065"/>
      <c r="AP136" s="2753"/>
      <c r="AQ136" s="2065"/>
      <c r="AR136" s="2065"/>
      <c r="AS136" s="2065"/>
      <c r="AT136" s="2065"/>
    </row>
    <row r="137" spans="1:46" s="382" customFormat="1" ht="51" x14ac:dyDescent="0.25">
      <c r="A137" s="653" t="s">
        <v>1531</v>
      </c>
      <c r="B137" s="579" t="s">
        <v>1526</v>
      </c>
      <c r="C137" s="653" t="s">
        <v>42</v>
      </c>
      <c r="D137" s="579" t="s">
        <v>819</v>
      </c>
      <c r="E137" s="580" t="s">
        <v>608</v>
      </c>
      <c r="F137" s="581" t="s">
        <v>1532</v>
      </c>
      <c r="G137" s="582">
        <v>40163</v>
      </c>
      <c r="H137" s="583">
        <v>13900000</v>
      </c>
      <c r="I137" s="651">
        <v>40176</v>
      </c>
      <c r="J137" s="652" t="s">
        <v>1600</v>
      </c>
      <c r="K137" s="582">
        <v>40176</v>
      </c>
      <c r="L137" s="583">
        <v>13816647</v>
      </c>
      <c r="M137" s="651"/>
      <c r="N137" s="651"/>
      <c r="O137" s="653">
        <v>1</v>
      </c>
      <c r="P137" s="654">
        <v>13816647</v>
      </c>
      <c r="Q137" s="654"/>
      <c r="R137" s="654"/>
      <c r="S137" s="654"/>
      <c r="T137" s="654"/>
      <c r="U137" s="580">
        <v>0</v>
      </c>
      <c r="V137" s="580">
        <v>0</v>
      </c>
      <c r="W137" s="580"/>
      <c r="X137" s="580"/>
      <c r="Y137" s="580">
        <v>0</v>
      </c>
      <c r="Z137" s="651"/>
      <c r="AA137" s="651"/>
      <c r="AB137" s="587"/>
      <c r="AC137" s="587">
        <v>13816647</v>
      </c>
      <c r="AD137" s="587"/>
      <c r="AE137" s="604">
        <v>6908324</v>
      </c>
      <c r="AF137" s="380"/>
      <c r="AG137" s="380"/>
      <c r="AH137" s="380"/>
      <c r="AI137" s="380"/>
      <c r="AJ137" s="380"/>
      <c r="AK137" s="380"/>
      <c r="AL137" s="425" t="s">
        <v>1533</v>
      </c>
      <c r="AM137" s="424">
        <f>AC137</f>
        <v>13816647</v>
      </c>
      <c r="AN137" s="381" t="s">
        <v>1534</v>
      </c>
      <c r="AO137" s="425" t="s">
        <v>1535</v>
      </c>
      <c r="AP137" s="425">
        <v>3117150811</v>
      </c>
      <c r="AQ137" s="426"/>
      <c r="AR137" s="383"/>
      <c r="AS137" s="384"/>
      <c r="AT137" s="383"/>
    </row>
    <row r="138" spans="1:46" s="382" customFormat="1" ht="51" x14ac:dyDescent="0.25">
      <c r="A138" s="653" t="s">
        <v>1538</v>
      </c>
      <c r="B138" s="579" t="s">
        <v>1528</v>
      </c>
      <c r="C138" s="653" t="s">
        <v>42</v>
      </c>
      <c r="D138" s="579" t="s">
        <v>1529</v>
      </c>
      <c r="E138" s="580" t="s">
        <v>1026</v>
      </c>
      <c r="F138" s="581" t="s">
        <v>1530</v>
      </c>
      <c r="G138" s="582">
        <v>40150</v>
      </c>
      <c r="H138" s="583">
        <v>2000000</v>
      </c>
      <c r="I138" s="651">
        <v>40176</v>
      </c>
      <c r="J138" s="652" t="s">
        <v>1599</v>
      </c>
      <c r="K138" s="582">
        <v>40176</v>
      </c>
      <c r="L138" s="583">
        <v>1990013</v>
      </c>
      <c r="M138" s="651">
        <v>40176</v>
      </c>
      <c r="N138" s="651"/>
      <c r="O138" s="653">
        <v>1</v>
      </c>
      <c r="P138" s="654">
        <v>1990013</v>
      </c>
      <c r="Q138" s="654"/>
      <c r="R138" s="654"/>
      <c r="S138" s="654"/>
      <c r="T138" s="654"/>
      <c r="U138" s="580">
        <v>0</v>
      </c>
      <c r="V138" s="580">
        <v>0</v>
      </c>
      <c r="W138" s="580"/>
      <c r="X138" s="580"/>
      <c r="Y138" s="580">
        <v>0</v>
      </c>
      <c r="Z138" s="651"/>
      <c r="AA138" s="651"/>
      <c r="AB138" s="587"/>
      <c r="AC138" s="587"/>
      <c r="AD138" s="587"/>
      <c r="AE138" s="604">
        <v>1990013</v>
      </c>
      <c r="AF138" s="380"/>
      <c r="AG138" s="380"/>
      <c r="AH138" s="380"/>
      <c r="AI138" s="380"/>
      <c r="AJ138" s="380"/>
      <c r="AK138" s="380">
        <v>1990013</v>
      </c>
      <c r="AL138" s="425" t="s">
        <v>1533</v>
      </c>
      <c r="AM138" s="424">
        <f>AK138</f>
        <v>1990013</v>
      </c>
      <c r="AN138" s="381" t="s">
        <v>1536</v>
      </c>
      <c r="AO138" s="425" t="s">
        <v>1537</v>
      </c>
      <c r="AP138" s="425"/>
      <c r="AQ138" s="426"/>
      <c r="AR138" s="383"/>
      <c r="AS138" s="384"/>
      <c r="AT138" s="383"/>
    </row>
    <row r="139" spans="1:46" s="382" customFormat="1" ht="38.25" x14ac:dyDescent="0.25">
      <c r="A139" s="653" t="s">
        <v>1539</v>
      </c>
      <c r="B139" s="579" t="s">
        <v>1549</v>
      </c>
      <c r="C139" s="653" t="s">
        <v>42</v>
      </c>
      <c r="D139" s="579" t="s">
        <v>1550</v>
      </c>
      <c r="E139" s="580" t="s">
        <v>1551</v>
      </c>
      <c r="F139" s="581" t="s">
        <v>1552</v>
      </c>
      <c r="G139" s="582">
        <v>40163</v>
      </c>
      <c r="H139" s="583">
        <v>9000000</v>
      </c>
      <c r="I139" s="651">
        <v>40176</v>
      </c>
      <c r="J139" s="652" t="s">
        <v>1598</v>
      </c>
      <c r="K139" s="582">
        <v>40176</v>
      </c>
      <c r="L139" s="583">
        <v>8935041</v>
      </c>
      <c r="M139" s="651">
        <v>40176</v>
      </c>
      <c r="N139" s="651"/>
      <c r="O139" s="653">
        <v>1</v>
      </c>
      <c r="P139" s="654">
        <v>8935041</v>
      </c>
      <c r="Q139" s="654"/>
      <c r="R139" s="654"/>
      <c r="S139" s="654"/>
      <c r="T139" s="654"/>
      <c r="U139" s="580">
        <v>0</v>
      </c>
      <c r="V139" s="580">
        <v>0</v>
      </c>
      <c r="W139" s="580"/>
      <c r="X139" s="580"/>
      <c r="Y139" s="580">
        <v>0</v>
      </c>
      <c r="Z139" s="651"/>
      <c r="AA139" s="651"/>
      <c r="AB139" s="587"/>
      <c r="AC139" s="587">
        <v>8935041</v>
      </c>
      <c r="AD139" s="587"/>
      <c r="AE139" s="604">
        <v>4467520</v>
      </c>
      <c r="AF139" s="380"/>
      <c r="AG139" s="380"/>
      <c r="AH139" s="380"/>
      <c r="AI139" s="380"/>
      <c r="AJ139" s="380"/>
      <c r="AK139" s="380"/>
      <c r="AL139" s="425" t="s">
        <v>1533</v>
      </c>
      <c r="AM139" s="424">
        <f>AC139</f>
        <v>8935041</v>
      </c>
      <c r="AN139" s="381" t="s">
        <v>1553</v>
      </c>
      <c r="AO139" s="425" t="s">
        <v>1554</v>
      </c>
      <c r="AP139" s="425">
        <v>3107585057</v>
      </c>
      <c r="AQ139" s="426"/>
      <c r="AR139" s="383"/>
      <c r="AS139" s="384"/>
      <c r="AT139" s="383"/>
    </row>
    <row r="140" spans="1:46" s="382" customFormat="1" ht="63.75" x14ac:dyDescent="0.25">
      <c r="A140" s="653" t="s">
        <v>1540</v>
      </c>
      <c r="B140" s="579" t="s">
        <v>1555</v>
      </c>
      <c r="C140" s="653" t="s">
        <v>42</v>
      </c>
      <c r="D140" s="579" t="s">
        <v>1556</v>
      </c>
      <c r="E140" s="580" t="s">
        <v>777</v>
      </c>
      <c r="F140" s="581" t="s">
        <v>1557</v>
      </c>
      <c r="G140" s="582">
        <v>40162</v>
      </c>
      <c r="H140" s="583">
        <v>10000000</v>
      </c>
      <c r="I140" s="651">
        <v>40176</v>
      </c>
      <c r="J140" s="652" t="s">
        <v>1597</v>
      </c>
      <c r="K140" s="582">
        <v>40176</v>
      </c>
      <c r="L140" s="583">
        <v>9953280</v>
      </c>
      <c r="M140" s="651"/>
      <c r="N140" s="651"/>
      <c r="O140" s="653">
        <v>1</v>
      </c>
      <c r="P140" s="654">
        <v>9953280</v>
      </c>
      <c r="Q140" s="654"/>
      <c r="R140" s="654"/>
      <c r="S140" s="654"/>
      <c r="T140" s="654"/>
      <c r="U140" s="580">
        <v>0</v>
      </c>
      <c r="V140" s="580">
        <v>0</v>
      </c>
      <c r="W140" s="580"/>
      <c r="X140" s="580"/>
      <c r="Y140" s="580">
        <v>0</v>
      </c>
      <c r="Z140" s="651"/>
      <c r="AA140" s="651"/>
      <c r="AB140" s="587"/>
      <c r="AC140" s="587"/>
      <c r="AD140" s="587"/>
      <c r="AE140" s="604">
        <v>9953280</v>
      </c>
      <c r="AF140" s="380"/>
      <c r="AG140" s="380"/>
      <c r="AH140" s="380"/>
      <c r="AI140" s="380">
        <v>9953280</v>
      </c>
      <c r="AJ140" s="380"/>
      <c r="AK140" s="380"/>
      <c r="AL140" s="425" t="s">
        <v>1533</v>
      </c>
      <c r="AM140" s="424">
        <f>AI140</f>
        <v>9953280</v>
      </c>
      <c r="AN140" s="381" t="s">
        <v>1558</v>
      </c>
      <c r="AO140" s="425" t="s">
        <v>1559</v>
      </c>
      <c r="AP140" s="425">
        <v>3208474850</v>
      </c>
      <c r="AQ140" s="426"/>
      <c r="AR140" s="383"/>
      <c r="AS140" s="384"/>
      <c r="AT140" s="383"/>
    </row>
    <row r="141" spans="1:46" s="382" customFormat="1" ht="51" x14ac:dyDescent="0.25">
      <c r="A141" s="653" t="s">
        <v>1541</v>
      </c>
      <c r="B141" s="579" t="s">
        <v>1562</v>
      </c>
      <c r="C141" s="653" t="s">
        <v>42</v>
      </c>
      <c r="D141" s="579" t="s">
        <v>196</v>
      </c>
      <c r="E141" s="580" t="s">
        <v>197</v>
      </c>
      <c r="F141" s="581" t="s">
        <v>1563</v>
      </c>
      <c r="G141" s="582">
        <v>40129</v>
      </c>
      <c r="H141" s="583">
        <v>13000000</v>
      </c>
      <c r="I141" s="651">
        <v>40176</v>
      </c>
      <c r="J141" s="652" t="s">
        <v>1596</v>
      </c>
      <c r="K141" s="582">
        <v>40176</v>
      </c>
      <c r="L141" s="583">
        <v>12947286</v>
      </c>
      <c r="M141" s="651"/>
      <c r="N141" s="651"/>
      <c r="O141" s="653">
        <v>1</v>
      </c>
      <c r="P141" s="654">
        <v>12947286</v>
      </c>
      <c r="Q141" s="654"/>
      <c r="R141" s="654"/>
      <c r="S141" s="654"/>
      <c r="T141" s="654"/>
      <c r="U141" s="580">
        <v>0</v>
      </c>
      <c r="V141" s="580">
        <v>0</v>
      </c>
      <c r="W141" s="580"/>
      <c r="X141" s="580"/>
      <c r="Y141" s="580">
        <v>0</v>
      </c>
      <c r="Z141" s="651"/>
      <c r="AA141" s="651"/>
      <c r="AB141" s="587"/>
      <c r="AC141" s="587"/>
      <c r="AD141" s="587"/>
      <c r="AE141" s="604">
        <v>6473643</v>
      </c>
      <c r="AF141" s="380"/>
      <c r="AG141" s="380"/>
      <c r="AH141" s="380"/>
      <c r="AI141" s="380">
        <v>12947286</v>
      </c>
      <c r="AJ141" s="380"/>
      <c r="AK141" s="380"/>
      <c r="AL141" s="425" t="s">
        <v>1533</v>
      </c>
      <c r="AM141" s="424">
        <f>AI141</f>
        <v>12947286</v>
      </c>
      <c r="AN141" s="381" t="s">
        <v>1564</v>
      </c>
      <c r="AO141" s="425" t="s">
        <v>1565</v>
      </c>
      <c r="AP141" s="425">
        <v>3114786584</v>
      </c>
      <c r="AQ141" s="426"/>
      <c r="AR141" s="383"/>
      <c r="AS141" s="384"/>
      <c r="AT141" s="383"/>
    </row>
    <row r="142" spans="1:46" s="382" customFormat="1" ht="38.25" x14ac:dyDescent="0.25">
      <c r="A142" s="653" t="s">
        <v>1542</v>
      </c>
      <c r="B142" s="579" t="s">
        <v>1560</v>
      </c>
      <c r="C142" s="653" t="s">
        <v>42</v>
      </c>
      <c r="D142" s="579" t="s">
        <v>940</v>
      </c>
      <c r="E142" s="580" t="s">
        <v>82</v>
      </c>
      <c r="F142" s="581" t="s">
        <v>1561</v>
      </c>
      <c r="G142" s="582">
        <v>40057</v>
      </c>
      <c r="H142" s="583">
        <v>10000000</v>
      </c>
      <c r="I142" s="651">
        <v>40176</v>
      </c>
      <c r="J142" s="652" t="s">
        <v>1595</v>
      </c>
      <c r="K142" s="582">
        <v>40176</v>
      </c>
      <c r="L142" s="583">
        <v>9966305</v>
      </c>
      <c r="M142" s="651">
        <v>40176</v>
      </c>
      <c r="N142" s="651"/>
      <c r="O142" s="653">
        <v>1</v>
      </c>
      <c r="P142" s="654">
        <v>9966305</v>
      </c>
      <c r="Q142" s="654"/>
      <c r="R142" s="654"/>
      <c r="S142" s="654"/>
      <c r="T142" s="654"/>
      <c r="U142" s="580">
        <v>0</v>
      </c>
      <c r="V142" s="580">
        <v>0</v>
      </c>
      <c r="W142" s="580"/>
      <c r="X142" s="580"/>
      <c r="Y142" s="580">
        <v>0</v>
      </c>
      <c r="Z142" s="651"/>
      <c r="AA142" s="651"/>
      <c r="AB142" s="587"/>
      <c r="AC142" s="587">
        <v>9966305</v>
      </c>
      <c r="AD142" s="587"/>
      <c r="AE142" s="604">
        <v>4983152</v>
      </c>
      <c r="AF142" s="380"/>
      <c r="AG142" s="380"/>
      <c r="AH142" s="380"/>
      <c r="AI142" s="380"/>
      <c r="AJ142" s="380"/>
      <c r="AK142" s="380"/>
      <c r="AL142" s="425" t="s">
        <v>1533</v>
      </c>
      <c r="AM142" s="424">
        <f>AC142</f>
        <v>9966305</v>
      </c>
      <c r="AN142" s="381" t="s">
        <v>1566</v>
      </c>
      <c r="AO142" s="425" t="s">
        <v>1567</v>
      </c>
      <c r="AP142" s="425">
        <v>3208474850</v>
      </c>
      <c r="AQ142" s="426"/>
      <c r="AR142" s="383"/>
      <c r="AS142" s="384"/>
      <c r="AT142" s="383"/>
    </row>
    <row r="143" spans="1:46" s="382" customFormat="1" ht="63.75" x14ac:dyDescent="0.25">
      <c r="A143" s="653" t="s">
        <v>1543</v>
      </c>
      <c r="B143" s="579" t="s">
        <v>1568</v>
      </c>
      <c r="C143" s="653" t="s">
        <v>42</v>
      </c>
      <c r="D143" s="579" t="s">
        <v>861</v>
      </c>
      <c r="E143" s="580" t="s">
        <v>1569</v>
      </c>
      <c r="F143" s="581" t="s">
        <v>1589</v>
      </c>
      <c r="G143" s="582">
        <v>40148</v>
      </c>
      <c r="H143" s="583">
        <v>10000000</v>
      </c>
      <c r="I143" s="651">
        <v>40176</v>
      </c>
      <c r="J143" s="652" t="s">
        <v>1594</v>
      </c>
      <c r="K143" s="582">
        <v>40176</v>
      </c>
      <c r="L143" s="583">
        <v>9948956</v>
      </c>
      <c r="M143" s="651">
        <v>40176</v>
      </c>
      <c r="N143" s="651"/>
      <c r="O143" s="653">
        <v>1</v>
      </c>
      <c r="P143" s="654">
        <v>9948956</v>
      </c>
      <c r="Q143" s="654"/>
      <c r="R143" s="654"/>
      <c r="S143" s="654"/>
      <c r="T143" s="654"/>
      <c r="U143" s="580">
        <v>0</v>
      </c>
      <c r="V143" s="580">
        <v>0</v>
      </c>
      <c r="W143" s="580"/>
      <c r="X143" s="580"/>
      <c r="Y143" s="580">
        <v>0</v>
      </c>
      <c r="Z143" s="651"/>
      <c r="AA143" s="651"/>
      <c r="AB143" s="587"/>
      <c r="AC143" s="587">
        <v>9948956</v>
      </c>
      <c r="AD143" s="587"/>
      <c r="AE143" s="604">
        <v>4974478</v>
      </c>
      <c r="AF143" s="380"/>
      <c r="AG143" s="380"/>
      <c r="AH143" s="380"/>
      <c r="AI143" s="380"/>
      <c r="AJ143" s="380"/>
      <c r="AK143" s="380"/>
      <c r="AL143" s="425" t="s">
        <v>723</v>
      </c>
      <c r="AM143" s="424">
        <f>AC143</f>
        <v>9948956</v>
      </c>
      <c r="AN143" s="381" t="s">
        <v>1590</v>
      </c>
      <c r="AO143" s="425" t="s">
        <v>1591</v>
      </c>
      <c r="AP143" s="425">
        <v>3133930130</v>
      </c>
      <c r="AQ143" s="426"/>
      <c r="AR143" s="383"/>
      <c r="AS143" s="384"/>
      <c r="AT143" s="383"/>
    </row>
    <row r="144" spans="1:46" s="27" customFormat="1" x14ac:dyDescent="0.25">
      <c r="A144" s="512"/>
      <c r="B144" s="527"/>
      <c r="C144" s="512"/>
      <c r="D144" s="41"/>
      <c r="E144" s="523"/>
      <c r="F144" s="370"/>
      <c r="G144" s="530"/>
      <c r="H144" s="21"/>
      <c r="I144" s="510"/>
      <c r="J144" s="42"/>
      <c r="K144" s="530"/>
      <c r="L144" s="21"/>
      <c r="M144" s="510"/>
      <c r="N144" s="510"/>
      <c r="O144" s="512"/>
      <c r="P144" s="511"/>
      <c r="Q144" s="58"/>
      <c r="R144" s="58"/>
      <c r="S144" s="58"/>
      <c r="T144" s="58"/>
      <c r="U144" s="523"/>
      <c r="V144" s="523"/>
      <c r="W144" s="523"/>
      <c r="X144" s="523"/>
      <c r="Y144" s="523"/>
      <c r="Z144" s="510"/>
      <c r="AA144" s="510"/>
      <c r="AB144" s="24"/>
      <c r="AC144" s="24"/>
      <c r="AD144" s="544"/>
      <c r="AE144" s="604"/>
      <c r="AF144" s="24"/>
      <c r="AG144" s="24"/>
      <c r="AH144" s="24"/>
      <c r="AI144" s="24"/>
      <c r="AJ144" s="24"/>
      <c r="AK144" s="24"/>
      <c r="AL144" s="26"/>
      <c r="AM144" s="25"/>
      <c r="AN144" s="26"/>
      <c r="AO144" s="23"/>
      <c r="AQ144" s="23"/>
      <c r="AR144" s="276"/>
      <c r="AS144" s="345"/>
      <c r="AT144" s="276"/>
    </row>
    <row r="145" spans="1:43" x14ac:dyDescent="0.25">
      <c r="A145" s="43"/>
      <c r="B145" s="44"/>
      <c r="C145" s="44"/>
      <c r="D145" s="44"/>
      <c r="E145" s="44"/>
      <c r="F145" s="44"/>
      <c r="G145" s="44"/>
      <c r="H145" s="44"/>
      <c r="I145" s="44"/>
      <c r="J145" s="3"/>
      <c r="K145" s="44"/>
      <c r="L145" s="44"/>
      <c r="M145" s="44"/>
      <c r="N145" s="44"/>
      <c r="O145" s="44"/>
      <c r="P145" s="68"/>
      <c r="Q145" s="61"/>
      <c r="R145" s="61"/>
      <c r="S145" s="61"/>
      <c r="T145" s="61"/>
      <c r="AB145" s="45"/>
      <c r="AC145" s="45"/>
      <c r="AD145" s="545"/>
      <c r="AE145" s="613"/>
      <c r="AF145" s="45"/>
      <c r="AG145" s="45"/>
      <c r="AH145" s="45"/>
      <c r="AI145" s="45"/>
      <c r="AJ145" s="45"/>
      <c r="AK145" s="45"/>
      <c r="AQ145" s="42"/>
    </row>
    <row r="146" spans="1:43" x14ac:dyDescent="0.25">
      <c r="A146" s="46"/>
      <c r="B146" s="3"/>
      <c r="C146" s="3"/>
      <c r="D146" s="3"/>
      <c r="E146" s="3"/>
      <c r="F146" s="3"/>
      <c r="G146" s="3"/>
      <c r="H146" s="3"/>
      <c r="I146" s="3"/>
      <c r="J146" s="3"/>
      <c r="K146" s="3"/>
      <c r="L146" s="3"/>
      <c r="M146" s="3"/>
      <c r="N146" s="3"/>
      <c r="O146" s="3"/>
      <c r="P146" s="69"/>
      <c r="Q146" s="61"/>
      <c r="R146" s="61"/>
      <c r="S146" s="61"/>
      <c r="T146" s="61"/>
      <c r="AB146" s="45"/>
      <c r="AC146" s="45"/>
      <c r="AD146" s="545"/>
      <c r="AE146" s="613"/>
      <c r="AF146" s="45"/>
      <c r="AG146" s="45"/>
      <c r="AH146" s="45"/>
      <c r="AI146" s="45"/>
      <c r="AJ146" s="45"/>
      <c r="AK146" s="45"/>
      <c r="AQ146" s="42"/>
    </row>
    <row r="147" spans="1:43" x14ac:dyDescent="0.25">
      <c r="A147" s="46"/>
      <c r="B147" s="3"/>
      <c r="C147" s="3"/>
      <c r="D147" s="3"/>
      <c r="E147" s="3"/>
      <c r="F147" s="3"/>
      <c r="G147" s="3"/>
      <c r="H147" s="3"/>
      <c r="I147" s="3"/>
      <c r="J147" s="3"/>
      <c r="K147" s="3"/>
      <c r="L147" s="3"/>
      <c r="M147" s="3"/>
      <c r="N147" s="3"/>
      <c r="O147" s="3"/>
      <c r="P147" s="70"/>
      <c r="Q147" s="62"/>
      <c r="R147" s="62"/>
      <c r="S147" s="62"/>
      <c r="T147" s="62"/>
      <c r="AB147" s="45"/>
      <c r="AC147" s="45"/>
      <c r="AD147" s="545"/>
      <c r="AE147" s="613"/>
      <c r="AF147" s="45"/>
      <c r="AG147" s="45"/>
      <c r="AH147" s="45"/>
      <c r="AI147" s="45"/>
      <c r="AJ147" s="45"/>
      <c r="AK147" s="45"/>
      <c r="AQ147" s="42"/>
    </row>
    <row r="148" spans="1:43" x14ac:dyDescent="0.25">
      <c r="A148" s="46"/>
      <c r="B148" s="3"/>
      <c r="C148" s="3"/>
      <c r="D148" s="3"/>
      <c r="E148" s="3"/>
      <c r="F148" s="3"/>
      <c r="G148" s="3"/>
      <c r="H148" s="3"/>
      <c r="I148" s="3"/>
      <c r="J148" s="3"/>
      <c r="K148" s="3"/>
      <c r="L148" s="3"/>
      <c r="M148" s="3"/>
      <c r="N148" s="3"/>
      <c r="O148" s="3"/>
      <c r="P148" s="70"/>
      <c r="Q148" s="62"/>
      <c r="R148" s="62"/>
      <c r="S148" s="62"/>
      <c r="T148" s="62"/>
      <c r="AB148" s="45"/>
      <c r="AC148" s="45"/>
      <c r="AD148" s="545"/>
      <c r="AE148" s="613"/>
      <c r="AF148" s="45"/>
      <c r="AG148" s="45"/>
      <c r="AH148" s="45"/>
      <c r="AI148" s="45"/>
      <c r="AJ148" s="45"/>
      <c r="AK148" s="45"/>
      <c r="AQ148" s="42"/>
    </row>
    <row r="149" spans="1:43" x14ac:dyDescent="0.25">
      <c r="A149" s="2754"/>
      <c r="B149" s="2759" t="s">
        <v>1671</v>
      </c>
      <c r="C149" s="3"/>
      <c r="D149" s="3"/>
      <c r="E149" s="3"/>
      <c r="F149" s="3"/>
      <c r="G149" s="3"/>
      <c r="H149" s="3"/>
      <c r="I149" s="3"/>
      <c r="J149" s="3"/>
      <c r="K149" s="3"/>
      <c r="L149" s="3"/>
      <c r="M149" s="3"/>
      <c r="N149" s="3"/>
      <c r="O149" s="3"/>
      <c r="P149" s="70"/>
      <c r="Q149" s="62"/>
      <c r="R149" s="62"/>
      <c r="S149" s="62"/>
      <c r="T149" s="62"/>
      <c r="AB149" s="45"/>
      <c r="AC149" s="45"/>
      <c r="AD149" s="545"/>
      <c r="AE149" s="613"/>
      <c r="AF149" s="45"/>
      <c r="AG149" s="45"/>
      <c r="AH149" s="45"/>
      <c r="AI149" s="45"/>
      <c r="AJ149" s="45"/>
      <c r="AK149" s="45"/>
      <c r="AQ149" s="42"/>
    </row>
    <row r="150" spans="1:43" x14ac:dyDescent="0.25">
      <c r="A150" s="2754"/>
      <c r="B150" s="2759"/>
      <c r="C150" s="3"/>
      <c r="D150" s="3"/>
      <c r="E150" s="3"/>
      <c r="F150" s="3"/>
      <c r="G150" s="3"/>
      <c r="H150" s="3"/>
      <c r="I150" s="3"/>
      <c r="J150" s="3"/>
      <c r="K150" s="3"/>
      <c r="L150" s="3"/>
      <c r="M150" s="3"/>
      <c r="N150" s="3"/>
      <c r="O150" s="3"/>
      <c r="P150" s="70"/>
      <c r="Q150" s="62"/>
      <c r="R150" s="62"/>
      <c r="S150" s="62"/>
      <c r="T150" s="62"/>
      <c r="AB150" s="45"/>
      <c r="AC150" s="45"/>
      <c r="AD150" s="545"/>
      <c r="AE150" s="613"/>
      <c r="AF150" s="45"/>
      <c r="AG150" s="45"/>
      <c r="AH150" s="45"/>
      <c r="AI150" s="45"/>
      <c r="AJ150" s="45"/>
      <c r="AK150" s="45"/>
      <c r="AQ150" s="42"/>
    </row>
    <row r="151" spans="1:43" x14ac:dyDescent="0.25">
      <c r="A151" s="46"/>
      <c r="B151" s="3"/>
      <c r="C151" s="3"/>
      <c r="D151" s="3"/>
      <c r="E151" s="3"/>
      <c r="F151" s="3"/>
      <c r="G151" s="3"/>
      <c r="H151" s="3"/>
      <c r="I151" s="3"/>
      <c r="J151" s="3"/>
      <c r="K151" s="3"/>
      <c r="L151" s="3"/>
      <c r="M151" s="3"/>
      <c r="N151" s="3"/>
      <c r="O151" s="3"/>
      <c r="P151" s="70"/>
      <c r="Q151" s="62"/>
      <c r="R151" s="62"/>
      <c r="S151" s="62"/>
      <c r="T151" s="62"/>
      <c r="AB151" s="45"/>
      <c r="AC151" s="45"/>
      <c r="AD151" s="545"/>
      <c r="AE151" s="613"/>
      <c r="AF151" s="45"/>
      <c r="AG151" s="45"/>
      <c r="AH151" s="45"/>
      <c r="AI151" s="45"/>
      <c r="AJ151" s="45"/>
      <c r="AK151" s="45"/>
      <c r="AQ151" s="42"/>
    </row>
    <row r="152" spans="1:43" x14ac:dyDescent="0.25">
      <c r="A152" s="46"/>
      <c r="B152" s="3"/>
      <c r="C152" s="3"/>
      <c r="D152" s="3"/>
      <c r="E152" s="3"/>
      <c r="F152" s="3"/>
      <c r="G152" s="3"/>
      <c r="H152" s="3"/>
      <c r="I152" s="3"/>
      <c r="J152" s="3"/>
      <c r="K152" s="3"/>
      <c r="L152" s="3"/>
      <c r="M152" s="3"/>
      <c r="N152" s="3"/>
      <c r="O152" s="3"/>
      <c r="P152" s="70"/>
      <c r="Q152" s="62"/>
      <c r="R152" s="62"/>
      <c r="S152" s="62"/>
      <c r="T152" s="62"/>
      <c r="AB152" s="45"/>
      <c r="AC152" s="45"/>
      <c r="AD152" s="545"/>
      <c r="AE152" s="613"/>
      <c r="AF152" s="45"/>
      <c r="AG152" s="45"/>
      <c r="AH152" s="45"/>
      <c r="AI152" s="45"/>
      <c r="AJ152" s="45"/>
      <c r="AK152" s="45"/>
      <c r="AQ152" s="42"/>
    </row>
    <row r="153" spans="1:43" x14ac:dyDescent="0.25">
      <c r="A153" s="2755"/>
      <c r="B153" s="2759" t="s">
        <v>1681</v>
      </c>
      <c r="C153" s="3"/>
      <c r="D153" s="3"/>
      <c r="E153" s="3"/>
      <c r="F153" s="3"/>
      <c r="G153" s="3"/>
      <c r="H153" s="3"/>
      <c r="I153" s="3"/>
      <c r="J153" s="3"/>
      <c r="K153" s="3"/>
      <c r="L153" s="3"/>
      <c r="M153" s="3"/>
      <c r="N153" s="3"/>
      <c r="O153" s="3"/>
      <c r="P153" s="70"/>
      <c r="Q153" s="62"/>
      <c r="R153" s="62"/>
      <c r="S153" s="62"/>
      <c r="T153" s="62"/>
      <c r="AB153" s="45"/>
      <c r="AC153" s="45"/>
      <c r="AD153" s="545"/>
      <c r="AE153" s="613"/>
      <c r="AF153" s="45"/>
      <c r="AG153" s="45"/>
      <c r="AH153" s="45"/>
      <c r="AI153" s="45"/>
      <c r="AJ153" s="45"/>
      <c r="AK153" s="45"/>
      <c r="AQ153" s="42"/>
    </row>
    <row r="154" spans="1:43" x14ac:dyDescent="0.25">
      <c r="A154" s="2756"/>
      <c r="B154" s="2759"/>
      <c r="C154" s="8"/>
      <c r="D154" s="8"/>
      <c r="E154" s="8"/>
      <c r="F154" s="8"/>
      <c r="G154" s="8"/>
      <c r="H154" s="8"/>
      <c r="I154" s="8"/>
      <c r="J154" s="8"/>
      <c r="K154" s="8"/>
      <c r="L154" s="8"/>
      <c r="M154" s="8"/>
      <c r="N154" s="8"/>
      <c r="O154" s="8"/>
      <c r="P154" s="71"/>
      <c r="Q154" s="62"/>
      <c r="R154" s="62"/>
      <c r="S154" s="62"/>
      <c r="T154" s="62"/>
      <c r="AB154" s="45"/>
      <c r="AC154" s="45"/>
      <c r="AD154" s="545"/>
      <c r="AE154" s="613"/>
      <c r="AF154" s="45"/>
      <c r="AG154" s="45"/>
      <c r="AH154" s="45"/>
      <c r="AI154" s="45"/>
      <c r="AJ154" s="45"/>
      <c r="AK154" s="45"/>
      <c r="AQ154" s="42"/>
    </row>
    <row r="155" spans="1:43" x14ac:dyDescent="0.25">
      <c r="AB155" s="45"/>
      <c r="AC155" s="45"/>
      <c r="AD155" s="545"/>
      <c r="AE155" s="613"/>
      <c r="AF155" s="45"/>
      <c r="AG155" s="45"/>
      <c r="AH155" s="45"/>
      <c r="AI155" s="45"/>
      <c r="AJ155" s="45"/>
      <c r="AK155" s="45"/>
      <c r="AQ155" s="42"/>
    </row>
    <row r="156" spans="1:43" x14ac:dyDescent="0.25">
      <c r="AB156" s="45"/>
      <c r="AC156" s="45"/>
      <c r="AD156" s="545"/>
      <c r="AE156" s="613"/>
      <c r="AF156" s="45"/>
      <c r="AG156" s="45"/>
      <c r="AH156" s="45"/>
      <c r="AI156" s="45"/>
      <c r="AJ156" s="45"/>
      <c r="AK156" s="45"/>
      <c r="AQ156" s="42"/>
    </row>
    <row r="157" spans="1:43" x14ac:dyDescent="0.25">
      <c r="AB157" s="45"/>
      <c r="AC157" s="45"/>
      <c r="AD157" s="545"/>
      <c r="AE157" s="613"/>
      <c r="AF157" s="45"/>
      <c r="AG157" s="45"/>
      <c r="AH157" s="45"/>
      <c r="AI157" s="45"/>
      <c r="AJ157" s="45"/>
      <c r="AK157" s="45"/>
      <c r="AQ157" s="42"/>
    </row>
    <row r="158" spans="1:43" x14ac:dyDescent="0.25">
      <c r="L158" s="65"/>
      <c r="M158" s="65"/>
      <c r="AB158" s="45"/>
      <c r="AC158" s="45"/>
      <c r="AD158" s="545"/>
      <c r="AE158" s="613"/>
      <c r="AF158" s="45"/>
      <c r="AG158" s="45"/>
      <c r="AH158" s="45"/>
      <c r="AI158" s="45"/>
      <c r="AJ158" s="45"/>
      <c r="AK158" s="45"/>
      <c r="AQ158" s="42"/>
    </row>
    <row r="159" spans="1:43" x14ac:dyDescent="0.25">
      <c r="D159" s="48"/>
      <c r="G159" s="221"/>
      <c r="L159" s="65"/>
      <c r="M159" s="65"/>
      <c r="AB159" s="45"/>
      <c r="AC159" s="45"/>
      <c r="AD159" s="545"/>
      <c r="AE159" s="613"/>
      <c r="AF159" s="45"/>
      <c r="AG159" s="45"/>
      <c r="AH159" s="45"/>
      <c r="AI159" s="45"/>
      <c r="AJ159" s="45"/>
      <c r="AK159" s="45"/>
      <c r="AQ159" s="42"/>
    </row>
    <row r="160" spans="1:43" x14ac:dyDescent="0.25">
      <c r="A160" s="65"/>
      <c r="B160" s="65"/>
      <c r="C160" s="65"/>
      <c r="D160" s="65"/>
      <c r="E160" s="65"/>
      <c r="F160" s="65"/>
      <c r="G160" s="65"/>
      <c r="H160" s="65"/>
      <c r="I160" s="65"/>
      <c r="J160" s="65"/>
      <c r="K160" s="65"/>
      <c r="L160" s="65"/>
      <c r="M160" s="65"/>
      <c r="N160" s="65"/>
      <c r="O160" s="65"/>
      <c r="P160" s="357"/>
      <c r="Q160" s="703"/>
      <c r="R160" s="703"/>
      <c r="S160" s="703"/>
      <c r="T160" s="703"/>
      <c r="U160" s="65"/>
      <c r="V160" s="65"/>
      <c r="W160" s="65"/>
      <c r="X160" s="65"/>
      <c r="AB160" s="45"/>
      <c r="AC160" s="45"/>
      <c r="AD160" s="545"/>
      <c r="AE160" s="613"/>
      <c r="AF160" s="45"/>
      <c r="AG160" s="45"/>
      <c r="AH160" s="45"/>
      <c r="AI160" s="45"/>
      <c r="AJ160" s="45"/>
      <c r="AK160" s="45"/>
      <c r="AQ160" s="42"/>
    </row>
    <row r="161" spans="1:43" x14ac:dyDescent="0.25">
      <c r="A161" s="65"/>
      <c r="B161" s="65"/>
      <c r="C161" s="65"/>
      <c r="D161" s="65"/>
      <c r="E161" s="65"/>
      <c r="F161" s="65"/>
      <c r="G161" s="65"/>
      <c r="H161" s="65"/>
      <c r="I161" s="65"/>
      <c r="J161" s="65"/>
      <c r="K161" s="65"/>
      <c r="L161" s="65"/>
      <c r="M161" s="65"/>
      <c r="N161" s="65"/>
      <c r="O161" s="65"/>
      <c r="P161" s="357"/>
      <c r="Q161" s="703"/>
      <c r="R161" s="703"/>
      <c r="S161" s="703"/>
      <c r="T161" s="703"/>
      <c r="U161" s="65"/>
      <c r="V161" s="65"/>
      <c r="W161" s="65"/>
      <c r="X161" s="65"/>
      <c r="AB161" s="45"/>
      <c r="AC161" s="45"/>
      <c r="AD161" s="545"/>
      <c r="AE161" s="613"/>
      <c r="AF161" s="45"/>
      <c r="AG161" s="45"/>
      <c r="AH161" s="45"/>
      <c r="AI161" s="45"/>
      <c r="AJ161" s="45"/>
      <c r="AK161" s="45"/>
      <c r="AQ161" s="42"/>
    </row>
    <row r="162" spans="1:43" x14ac:dyDescent="0.25">
      <c r="A162" s="65"/>
      <c r="B162" s="65"/>
      <c r="C162" s="65"/>
      <c r="D162" s="65"/>
      <c r="E162" s="65"/>
      <c r="F162" s="65"/>
      <c r="G162" s="65"/>
      <c r="H162" s="65"/>
      <c r="I162" s="65"/>
      <c r="J162" s="65"/>
      <c r="K162" s="65"/>
      <c r="L162" s="65"/>
      <c r="M162" s="65"/>
      <c r="N162" s="65"/>
      <c r="O162" s="65"/>
      <c r="P162" s="357"/>
      <c r="Q162" s="703"/>
      <c r="R162" s="703"/>
      <c r="S162" s="703"/>
      <c r="T162" s="703"/>
      <c r="U162" s="65"/>
      <c r="V162" s="65"/>
      <c r="W162" s="65"/>
      <c r="X162" s="65"/>
      <c r="AB162" s="45"/>
      <c r="AC162" s="45"/>
      <c r="AD162" s="545"/>
      <c r="AE162" s="613"/>
      <c r="AF162" s="45"/>
      <c r="AG162" s="45"/>
      <c r="AH162" s="45"/>
      <c r="AI162" s="45"/>
      <c r="AJ162" s="45"/>
      <c r="AK162" s="45"/>
      <c r="AQ162" s="42"/>
    </row>
    <row r="163" spans="1:43" x14ac:dyDescent="0.25">
      <c r="A163" s="65"/>
      <c r="B163" s="65"/>
      <c r="C163" s="65"/>
      <c r="D163" s="65"/>
      <c r="E163" s="65"/>
      <c r="F163" s="65"/>
      <c r="G163" s="65"/>
      <c r="H163" s="65"/>
      <c r="I163" s="65"/>
      <c r="J163" s="65"/>
      <c r="K163" s="65"/>
      <c r="L163" s="65"/>
      <c r="M163" s="65"/>
      <c r="N163" s="65"/>
      <c r="O163" s="65"/>
      <c r="P163" s="357"/>
      <c r="Q163" s="703"/>
      <c r="R163" s="703"/>
      <c r="S163" s="703"/>
      <c r="T163" s="703"/>
      <c r="U163" s="65"/>
      <c r="V163" s="65"/>
      <c r="W163" s="65"/>
      <c r="X163" s="65"/>
      <c r="AA163" s="65"/>
      <c r="AB163" s="65"/>
      <c r="AC163" s="65"/>
      <c r="AD163" s="546"/>
      <c r="AE163" s="614"/>
      <c r="AF163" s="65"/>
      <c r="AG163" s="65"/>
      <c r="AH163" s="65"/>
      <c r="AI163" s="65"/>
      <c r="AJ163" s="45"/>
      <c r="AK163" s="45"/>
      <c r="AQ163" s="42"/>
    </row>
    <row r="164" spans="1:43" x14ac:dyDescent="0.25">
      <c r="A164" s="65"/>
      <c r="B164" s="65"/>
      <c r="C164" s="65"/>
      <c r="D164" s="65"/>
      <c r="E164" s="65"/>
      <c r="F164" s="65"/>
      <c r="G164" s="65"/>
      <c r="H164" s="65"/>
      <c r="I164" s="65"/>
      <c r="J164" s="65"/>
      <c r="K164" s="65"/>
      <c r="L164" s="65"/>
      <c r="M164" s="65"/>
      <c r="N164" s="65"/>
      <c r="O164" s="65"/>
      <c r="P164" s="357"/>
      <c r="Q164" s="703"/>
      <c r="R164" s="703"/>
      <c r="S164" s="703"/>
      <c r="T164" s="703"/>
      <c r="U164" s="65"/>
      <c r="V164" s="65"/>
      <c r="W164" s="65"/>
      <c r="X164" s="65"/>
      <c r="AA164" s="65"/>
      <c r="AB164" s="65"/>
      <c r="AC164" s="65"/>
      <c r="AD164" s="546"/>
      <c r="AE164" s="614"/>
      <c r="AF164" s="65"/>
      <c r="AG164" s="65"/>
      <c r="AH164" s="65"/>
      <c r="AI164" s="65"/>
      <c r="AJ164" s="45"/>
      <c r="AK164" s="45"/>
      <c r="AQ164" s="42"/>
    </row>
    <row r="165" spans="1:43" x14ac:dyDescent="0.25">
      <c r="A165" s="65"/>
      <c r="B165" s="65"/>
      <c r="C165" s="65"/>
      <c r="D165" s="65"/>
      <c r="E165" s="65"/>
      <c r="F165" s="65"/>
      <c r="G165" s="65"/>
      <c r="H165" s="65"/>
      <c r="I165" s="65"/>
      <c r="J165" s="65"/>
      <c r="K165" s="65"/>
      <c r="L165" s="65"/>
      <c r="M165" s="65"/>
      <c r="N165" s="65"/>
      <c r="O165" s="65"/>
      <c r="P165" s="357"/>
      <c r="Q165" s="703"/>
      <c r="R165" s="703"/>
      <c r="S165" s="703"/>
      <c r="T165" s="703"/>
      <c r="U165" s="65"/>
      <c r="V165" s="65"/>
      <c r="W165" s="65"/>
      <c r="X165" s="65"/>
      <c r="AA165" s="65"/>
      <c r="AB165" s="65"/>
      <c r="AC165" s="65"/>
      <c r="AD165" s="547"/>
      <c r="AE165" s="615"/>
      <c r="AF165" s="65"/>
      <c r="AG165" s="65"/>
      <c r="AH165" s="65"/>
      <c r="AI165" s="65">
        <v>35955772.5</v>
      </c>
      <c r="AJ165" s="45"/>
      <c r="AK165" s="45"/>
      <c r="AM165" s="65"/>
      <c r="AN165" s="65"/>
      <c r="AQ165" s="42"/>
    </row>
    <row r="166" spans="1:43" x14ac:dyDescent="0.25">
      <c r="A166" s="65"/>
      <c r="B166" s="65"/>
      <c r="C166" s="65"/>
      <c r="D166" s="65"/>
      <c r="E166" s="65"/>
      <c r="F166" s="65"/>
      <c r="G166" s="65"/>
      <c r="H166" s="65"/>
      <c r="I166" s="65"/>
      <c r="J166" s="65"/>
      <c r="K166" s="65"/>
      <c r="L166" s="65"/>
      <c r="M166" s="65"/>
      <c r="N166" s="65"/>
      <c r="O166" s="65"/>
      <c r="P166" s="357"/>
      <c r="Q166" s="703"/>
      <c r="R166" s="703"/>
      <c r="S166" s="703"/>
      <c r="T166" s="703"/>
      <c r="U166" s="65"/>
      <c r="V166" s="65"/>
      <c r="W166" s="65"/>
      <c r="X166" s="65"/>
      <c r="AA166" s="65"/>
      <c r="AB166" s="65"/>
      <c r="AC166" s="65"/>
      <c r="AD166" s="547"/>
      <c r="AE166" s="615"/>
      <c r="AF166" s="65"/>
      <c r="AG166" s="65"/>
      <c r="AH166" s="65"/>
      <c r="AI166" s="65"/>
      <c r="AJ166" s="45"/>
      <c r="AK166" s="45"/>
      <c r="AM166" s="65">
        <v>115597528</v>
      </c>
      <c r="AN166" s="65"/>
      <c r="AQ166" s="42"/>
    </row>
    <row r="167" spans="1:43" x14ac:dyDescent="0.25">
      <c r="A167" s="65"/>
      <c r="B167" s="65"/>
      <c r="C167" s="65"/>
      <c r="D167" s="65"/>
      <c r="E167" s="65"/>
      <c r="F167" s="65"/>
      <c r="G167" s="65"/>
      <c r="H167" s="65"/>
      <c r="I167" s="65"/>
      <c r="J167" s="65"/>
      <c r="K167" s="65"/>
      <c r="L167" s="65"/>
      <c r="M167" s="65"/>
      <c r="N167" s="65"/>
      <c r="O167" s="65"/>
      <c r="P167" s="357"/>
      <c r="Q167" s="703"/>
      <c r="R167" s="703"/>
      <c r="S167" s="703"/>
      <c r="T167" s="703"/>
      <c r="U167" s="65"/>
      <c r="V167" s="65"/>
      <c r="W167" s="65"/>
      <c r="X167" s="65"/>
      <c r="AA167" s="65"/>
      <c r="AB167" s="65"/>
      <c r="AC167" s="65"/>
      <c r="AD167" s="547"/>
      <c r="AE167" s="615"/>
      <c r="AF167" s="65"/>
      <c r="AG167" s="65"/>
      <c r="AH167" s="65"/>
      <c r="AI167" s="65"/>
      <c r="AJ167" s="48">
        <f>AI165-AI168</f>
        <v>35778759.466153845</v>
      </c>
      <c r="AK167" s="45"/>
      <c r="AM167" s="65">
        <v>113303213</v>
      </c>
      <c r="AN167" s="65"/>
      <c r="AQ167" s="42"/>
    </row>
    <row r="168" spans="1:43" x14ac:dyDescent="0.25">
      <c r="A168" s="65"/>
      <c r="B168" s="65"/>
      <c r="C168" s="65"/>
      <c r="D168" s="65"/>
      <c r="E168" s="65"/>
      <c r="F168" s="65"/>
      <c r="G168" s="65"/>
      <c r="H168" s="65"/>
      <c r="I168" s="65"/>
      <c r="J168" s="65"/>
      <c r="K168" s="65"/>
      <c r="L168" s="65"/>
      <c r="M168" s="65"/>
      <c r="N168" s="65"/>
      <c r="O168" s="65"/>
      <c r="P168" s="357"/>
      <c r="Q168" s="703"/>
      <c r="R168" s="703"/>
      <c r="S168" s="703"/>
      <c r="T168" s="703"/>
      <c r="U168" s="65"/>
      <c r="V168" s="65"/>
      <c r="W168" s="65"/>
      <c r="X168" s="65"/>
      <c r="AA168" s="65"/>
      <c r="AB168" s="65"/>
      <c r="AC168" s="65"/>
      <c r="AD168" s="546"/>
      <c r="AE168" s="614"/>
      <c r="AF168" s="65"/>
      <c r="AG168" s="65"/>
      <c r="AH168" s="65"/>
      <c r="AI168" s="65">
        <f>AI165/1.3*4%*16%</f>
        <v>177013.03384615385</v>
      </c>
      <c r="AJ168" s="45"/>
      <c r="AK168" s="45"/>
      <c r="AM168" s="65">
        <f>AM166-AM167</f>
        <v>2294315</v>
      </c>
      <c r="AN168" s="65"/>
      <c r="AQ168" s="42"/>
    </row>
    <row r="169" spans="1:43" x14ac:dyDescent="0.25">
      <c r="A169" s="65"/>
      <c r="B169" s="65"/>
      <c r="C169" s="65"/>
      <c r="D169" s="65"/>
      <c r="E169" s="65"/>
      <c r="F169" s="65"/>
      <c r="G169" s="65"/>
      <c r="H169" s="65"/>
      <c r="I169" s="65"/>
      <c r="J169" s="65"/>
      <c r="K169" s="65"/>
      <c r="L169" s="65"/>
      <c r="M169" s="65"/>
      <c r="N169" s="65"/>
      <c r="O169" s="65"/>
      <c r="P169" s="357"/>
      <c r="Q169" s="703"/>
      <c r="R169" s="703"/>
      <c r="S169" s="703"/>
      <c r="T169" s="703"/>
      <c r="U169" s="65"/>
      <c r="V169" s="65"/>
      <c r="W169" s="65"/>
      <c r="X169" s="65"/>
      <c r="AA169" s="65"/>
      <c r="AB169" s="65"/>
      <c r="AC169" s="65"/>
      <c r="AD169" s="546"/>
      <c r="AE169" s="614"/>
      <c r="AF169" s="65"/>
      <c r="AG169" s="65"/>
      <c r="AH169" s="65"/>
      <c r="AI169" s="65"/>
      <c r="AJ169" s="45"/>
      <c r="AK169" s="45"/>
      <c r="AM169" s="65"/>
      <c r="AN169" s="65"/>
      <c r="AQ169" s="42"/>
    </row>
    <row r="170" spans="1:43" x14ac:dyDescent="0.25">
      <c r="A170" s="65"/>
      <c r="B170" s="65"/>
      <c r="C170" s="65"/>
      <c r="D170" s="65"/>
      <c r="E170" s="65"/>
      <c r="F170" s="65"/>
      <c r="G170" s="65"/>
      <c r="H170" s="65"/>
      <c r="I170" s="65"/>
      <c r="J170" s="65"/>
      <c r="K170" s="65"/>
      <c r="L170" s="65"/>
      <c r="M170" s="65"/>
      <c r="N170" s="65"/>
      <c r="O170" s="65"/>
      <c r="P170" s="357"/>
      <c r="Q170" s="703"/>
      <c r="R170" s="703"/>
      <c r="S170" s="703"/>
      <c r="T170" s="703"/>
      <c r="U170" s="65"/>
      <c r="V170" s="65"/>
      <c r="W170" s="65"/>
      <c r="X170" s="65"/>
      <c r="AA170" s="65"/>
      <c r="AB170" s="65"/>
      <c r="AC170" s="65"/>
      <c r="AD170" s="547"/>
      <c r="AE170" s="615"/>
      <c r="AF170" s="65"/>
      <c r="AG170" s="65"/>
      <c r="AH170" s="65"/>
      <c r="AI170" s="65"/>
      <c r="AJ170" s="45"/>
      <c r="AK170" s="45"/>
      <c r="AM170" s="65"/>
      <c r="AN170" s="65"/>
      <c r="AQ170" s="42"/>
    </row>
    <row r="171" spans="1:43" x14ac:dyDescent="0.25">
      <c r="A171" s="65"/>
      <c r="B171" s="65"/>
      <c r="C171" s="65"/>
      <c r="D171" s="65"/>
      <c r="E171" s="65"/>
      <c r="F171" s="65"/>
      <c r="G171" s="65"/>
      <c r="H171" s="65"/>
      <c r="I171" s="65"/>
      <c r="J171" s="65"/>
      <c r="K171" s="65"/>
      <c r="L171" s="65"/>
      <c r="M171" s="65"/>
      <c r="N171" s="65"/>
      <c r="O171" s="65"/>
      <c r="P171" s="357"/>
      <c r="Q171" s="703"/>
      <c r="R171" s="703"/>
      <c r="S171" s="703"/>
      <c r="T171" s="703"/>
      <c r="U171" s="65"/>
      <c r="V171" s="65"/>
      <c r="W171" s="65"/>
      <c r="X171" s="65"/>
      <c r="AA171" s="65"/>
      <c r="AB171" s="221"/>
      <c r="AC171" s="65"/>
      <c r="AD171" s="546"/>
      <c r="AE171" s="614"/>
      <c r="AF171" s="65"/>
      <c r="AG171" s="65"/>
      <c r="AH171" s="65"/>
      <c r="AI171" s="65"/>
      <c r="AJ171" s="45"/>
      <c r="AK171" s="45"/>
      <c r="AQ171" s="42"/>
    </row>
    <row r="172" spans="1:43" x14ac:dyDescent="0.25">
      <c r="A172" s="65"/>
      <c r="B172" s="704"/>
      <c r="C172" s="65"/>
      <c r="D172" s="65"/>
      <c r="E172" s="65"/>
      <c r="F172" s="65"/>
      <c r="G172" s="65"/>
      <c r="H172" s="65"/>
      <c r="I172" s="65"/>
      <c r="J172" s="65"/>
      <c r="K172" s="65"/>
      <c r="L172" s="65"/>
      <c r="M172" s="65"/>
      <c r="N172" s="65"/>
      <c r="O172" s="65"/>
      <c r="P172" s="357"/>
      <c r="Q172" s="703"/>
      <c r="R172" s="703"/>
      <c r="S172" s="703"/>
      <c r="T172" s="703"/>
      <c r="U172" s="65"/>
      <c r="V172" s="65"/>
      <c r="W172" s="65"/>
      <c r="X172" s="65"/>
      <c r="Y172" s="48"/>
      <c r="AA172" s="65"/>
      <c r="AB172" s="65"/>
      <c r="AC172" s="65"/>
      <c r="AD172" s="546"/>
      <c r="AE172" s="614"/>
      <c r="AF172" s="65"/>
      <c r="AG172" s="65"/>
      <c r="AH172" s="65"/>
      <c r="AI172" s="65"/>
      <c r="AJ172" s="45"/>
      <c r="AK172" s="45"/>
      <c r="AQ172" s="42"/>
    </row>
    <row r="173" spans="1:43" x14ac:dyDescent="0.25">
      <c r="A173" s="65"/>
      <c r="B173" s="65"/>
      <c r="C173" s="65"/>
      <c r="D173" s="65"/>
      <c r="E173" s="65"/>
      <c r="F173" s="65"/>
      <c r="G173" s="65"/>
      <c r="H173" s="65"/>
      <c r="I173" s="65"/>
      <c r="J173" s="65"/>
      <c r="K173" s="65"/>
      <c r="L173" s="65"/>
      <c r="M173" s="65"/>
      <c r="N173" s="65"/>
      <c r="O173" s="65"/>
      <c r="P173" s="357"/>
      <c r="Q173" s="703"/>
      <c r="R173" s="703"/>
      <c r="S173" s="703"/>
      <c r="T173" s="703"/>
      <c r="U173" s="65"/>
      <c r="V173" s="65"/>
      <c r="W173" s="65"/>
      <c r="X173" s="65"/>
      <c r="Y173" s="48"/>
      <c r="AA173" s="65"/>
      <c r="AB173" s="65"/>
      <c r="AC173" s="65"/>
      <c r="AD173" s="546"/>
      <c r="AE173" s="614"/>
      <c r="AF173" s="65"/>
      <c r="AG173" s="65"/>
      <c r="AH173" s="65"/>
      <c r="AI173" s="65"/>
      <c r="AJ173" s="45"/>
      <c r="AK173" s="45"/>
      <c r="AQ173" s="42"/>
    </row>
    <row r="174" spans="1:43" x14ac:dyDescent="0.25">
      <c r="A174" s="65"/>
      <c r="B174" s="65"/>
      <c r="C174" s="65"/>
      <c r="D174" s="65"/>
      <c r="E174" s="65"/>
      <c r="F174" s="65"/>
      <c r="G174" s="65"/>
      <c r="H174" s="65"/>
      <c r="I174" s="65"/>
      <c r="J174" s="65"/>
      <c r="K174" s="65"/>
      <c r="L174" s="65"/>
      <c r="M174" s="65"/>
      <c r="N174" s="65"/>
      <c r="O174" s="65"/>
      <c r="P174" s="357"/>
      <c r="Q174" s="703"/>
      <c r="R174" s="703"/>
      <c r="S174" s="703"/>
      <c r="T174" s="703"/>
      <c r="U174" s="65"/>
      <c r="V174" s="65"/>
      <c r="W174" s="65"/>
      <c r="X174" s="65"/>
      <c r="AA174" s="65"/>
      <c r="AB174" s="65"/>
      <c r="AC174" s="65"/>
      <c r="AD174" s="546"/>
      <c r="AE174" s="614"/>
      <c r="AF174" s="65"/>
      <c r="AG174" s="65"/>
      <c r="AH174" s="65"/>
      <c r="AI174" s="65"/>
      <c r="AQ174" s="42"/>
    </row>
    <row r="175" spans="1:43" x14ac:dyDescent="0.25">
      <c r="A175" s="65"/>
      <c r="B175" s="65"/>
      <c r="C175" s="65"/>
      <c r="D175" s="65"/>
      <c r="E175" s="65"/>
      <c r="F175" s="65"/>
      <c r="G175" s="65"/>
      <c r="H175" s="65"/>
      <c r="I175" s="65"/>
      <c r="J175" s="65"/>
      <c r="K175" s="65"/>
      <c r="L175" s="65"/>
      <c r="M175" s="65"/>
      <c r="N175" s="65"/>
      <c r="O175" s="65"/>
      <c r="P175" s="357"/>
      <c r="Q175" s="703"/>
      <c r="R175" s="703"/>
      <c r="S175" s="703"/>
      <c r="T175" s="703"/>
      <c r="U175" s="65"/>
      <c r="V175" s="65"/>
      <c r="W175" s="65"/>
      <c r="X175" s="65"/>
      <c r="AA175" s="65"/>
      <c r="AB175" s="65"/>
      <c r="AC175" s="65"/>
      <c r="AD175" s="546"/>
      <c r="AE175" s="614"/>
      <c r="AF175" s="65"/>
      <c r="AG175" s="65"/>
      <c r="AH175" s="65"/>
      <c r="AI175" s="65"/>
      <c r="AQ175" s="42"/>
    </row>
    <row r="176" spans="1:43" x14ac:dyDescent="0.25">
      <c r="A176" s="65"/>
      <c r="B176" s="65"/>
      <c r="C176" s="65"/>
      <c r="D176" s="65"/>
      <c r="E176" s="65"/>
      <c r="F176" s="65"/>
      <c r="G176" s="65"/>
      <c r="H176" s="65"/>
      <c r="I176" s="65"/>
      <c r="J176" s="65"/>
      <c r="K176" s="65"/>
      <c r="L176" s="65"/>
      <c r="M176" s="65"/>
      <c r="N176" s="65"/>
      <c r="O176" s="65"/>
      <c r="P176" s="357"/>
      <c r="Q176" s="703"/>
      <c r="R176" s="703"/>
      <c r="S176" s="703"/>
      <c r="T176" s="703"/>
      <c r="U176" s="65"/>
      <c r="V176" s="65"/>
      <c r="W176" s="65"/>
      <c r="X176" s="65"/>
      <c r="AA176" s="65"/>
      <c r="AB176" s="65"/>
      <c r="AC176" s="65"/>
      <c r="AD176" s="546"/>
      <c r="AE176" s="614"/>
      <c r="AF176" s="65"/>
      <c r="AG176" s="65"/>
      <c r="AH176" s="65"/>
      <c r="AI176" s="65"/>
      <c r="AQ176" s="42"/>
    </row>
    <row r="177" spans="1:43" x14ac:dyDescent="0.25">
      <c r="A177" s="65"/>
      <c r="B177" s="65"/>
      <c r="C177" s="65"/>
      <c r="D177" s="65"/>
      <c r="E177" s="65"/>
      <c r="F177" s="65"/>
      <c r="G177" s="65"/>
      <c r="H177" s="65"/>
      <c r="I177" s="65"/>
      <c r="J177" s="65"/>
      <c r="K177" s="65"/>
      <c r="L177" s="65"/>
      <c r="M177" s="65"/>
      <c r="N177" s="65"/>
      <c r="O177" s="65"/>
      <c r="P177" s="357"/>
      <c r="Q177" s="703"/>
      <c r="R177" s="703"/>
      <c r="S177" s="703"/>
      <c r="T177" s="703"/>
      <c r="U177" s="65"/>
      <c r="V177" s="65"/>
      <c r="W177" s="65"/>
      <c r="X177" s="65"/>
      <c r="AA177" s="65"/>
      <c r="AB177" s="65"/>
      <c r="AC177" s="65"/>
      <c r="AD177" s="546"/>
      <c r="AE177" s="614"/>
      <c r="AF177" s="65"/>
      <c r="AG177" s="65"/>
      <c r="AH177" s="65"/>
      <c r="AI177" s="65"/>
      <c r="AQ177" s="42"/>
    </row>
    <row r="178" spans="1:43" x14ac:dyDescent="0.25">
      <c r="A178" s="65"/>
      <c r="B178" s="65"/>
      <c r="C178" s="65"/>
      <c r="D178" s="65"/>
      <c r="E178" s="65"/>
      <c r="F178" s="65"/>
      <c r="G178" s="65"/>
      <c r="H178" s="65"/>
      <c r="I178" s="65"/>
      <c r="J178" s="65"/>
      <c r="K178" s="65"/>
      <c r="L178" s="65"/>
      <c r="M178" s="65"/>
      <c r="N178" s="65"/>
      <c r="O178" s="65"/>
      <c r="P178" s="357"/>
      <c r="Q178" s="703"/>
      <c r="R178" s="703"/>
      <c r="S178" s="703"/>
      <c r="T178" s="703"/>
      <c r="U178" s="65"/>
      <c r="V178" s="65"/>
      <c r="W178" s="65"/>
      <c r="X178" s="65"/>
      <c r="AA178" s="65"/>
      <c r="AB178" s="65"/>
      <c r="AC178" s="65"/>
      <c r="AD178" s="546"/>
      <c r="AE178" s="614"/>
      <c r="AF178" s="65"/>
      <c r="AG178" s="65"/>
      <c r="AH178" s="65"/>
      <c r="AI178" s="65"/>
      <c r="AQ178" s="42"/>
    </row>
    <row r="179" spans="1:43" x14ac:dyDescent="0.25">
      <c r="A179" s="65"/>
      <c r="B179" s="65"/>
      <c r="C179" s="65"/>
      <c r="D179" s="65"/>
      <c r="E179" s="65"/>
      <c r="F179" s="65"/>
      <c r="G179" s="65"/>
      <c r="H179" s="65"/>
      <c r="I179" s="65"/>
      <c r="J179" s="65"/>
      <c r="K179" s="65"/>
      <c r="L179" s="65"/>
      <c r="M179" s="65"/>
      <c r="N179" s="65"/>
      <c r="O179" s="65"/>
      <c r="P179" s="357"/>
      <c r="Q179" s="703"/>
      <c r="R179" s="703"/>
      <c r="S179" s="703"/>
      <c r="T179" s="703"/>
      <c r="U179" s="65"/>
      <c r="V179" s="65"/>
      <c r="W179" s="65"/>
      <c r="X179" s="65"/>
      <c r="AA179" s="65"/>
      <c r="AB179" s="65"/>
      <c r="AC179" s="65"/>
      <c r="AD179" s="546"/>
      <c r="AE179" s="614"/>
      <c r="AF179" s="65"/>
      <c r="AG179" s="65"/>
      <c r="AH179" s="65"/>
      <c r="AI179" s="65"/>
      <c r="AQ179" s="42"/>
    </row>
    <row r="180" spans="1:43" x14ac:dyDescent="0.25">
      <c r="A180" s="65"/>
      <c r="B180" s="65"/>
      <c r="C180" s="65"/>
      <c r="D180" s="65"/>
      <c r="E180" s="65"/>
      <c r="F180" s="65"/>
      <c r="G180" s="65"/>
      <c r="H180" s="65"/>
      <c r="I180" s="65"/>
      <c r="J180" s="65"/>
      <c r="K180" s="65"/>
      <c r="L180" s="65"/>
      <c r="M180" s="65"/>
      <c r="N180" s="65"/>
      <c r="O180" s="65"/>
      <c r="P180" s="357"/>
      <c r="Q180" s="703"/>
      <c r="R180" s="703"/>
      <c r="S180" s="703"/>
      <c r="T180" s="703"/>
      <c r="U180" s="65"/>
      <c r="V180" s="65"/>
      <c r="W180" s="65"/>
      <c r="X180" s="65"/>
      <c r="AA180" s="65"/>
      <c r="AB180" s="65"/>
      <c r="AC180" s="65"/>
      <c r="AD180" s="546"/>
      <c r="AE180" s="614"/>
      <c r="AF180" s="65"/>
      <c r="AG180" s="65"/>
      <c r="AH180" s="65"/>
      <c r="AI180" s="65"/>
      <c r="AQ180" s="42"/>
    </row>
    <row r="181" spans="1:43" x14ac:dyDescent="0.25">
      <c r="A181" s="65"/>
      <c r="B181" s="65"/>
      <c r="C181" s="65"/>
      <c r="D181" s="65"/>
      <c r="E181" s="65"/>
      <c r="F181" s="65"/>
      <c r="G181" s="65"/>
      <c r="H181" s="65"/>
      <c r="I181" s="65"/>
      <c r="J181" s="65"/>
      <c r="K181" s="65"/>
      <c r="L181" s="65"/>
      <c r="M181" s="65"/>
      <c r="N181" s="65"/>
      <c r="O181" s="65"/>
      <c r="P181" s="357"/>
      <c r="Q181" s="703"/>
      <c r="R181" s="703"/>
      <c r="S181" s="703"/>
      <c r="T181" s="703"/>
      <c r="U181" s="65"/>
      <c r="V181" s="65"/>
      <c r="W181" s="65"/>
      <c r="X181" s="65"/>
      <c r="AA181" s="65"/>
      <c r="AB181" s="65"/>
      <c r="AC181" s="65"/>
      <c r="AD181" s="546"/>
      <c r="AE181" s="614"/>
      <c r="AF181" s="65"/>
      <c r="AG181" s="65"/>
      <c r="AH181" s="65"/>
      <c r="AI181" s="65"/>
      <c r="AQ181" s="42"/>
    </row>
    <row r="182" spans="1:43" x14ac:dyDescent="0.25">
      <c r="A182" s="65"/>
      <c r="B182" s="65"/>
      <c r="C182" s="65"/>
      <c r="D182" s="65"/>
      <c r="E182" s="65"/>
      <c r="F182" s="65"/>
      <c r="G182" s="65"/>
      <c r="H182" s="65"/>
      <c r="I182" s="65"/>
      <c r="J182" s="65"/>
      <c r="K182" s="65"/>
      <c r="L182" s="65"/>
      <c r="M182" s="65"/>
      <c r="N182" s="65"/>
      <c r="O182" s="65"/>
      <c r="P182" s="357"/>
      <c r="Q182" s="703"/>
      <c r="R182" s="703"/>
      <c r="S182" s="703"/>
      <c r="T182" s="703"/>
      <c r="U182" s="65"/>
      <c r="V182" s="65"/>
      <c r="W182" s="65"/>
      <c r="X182" s="65"/>
      <c r="AA182" s="65"/>
      <c r="AB182" s="65"/>
      <c r="AC182" s="65"/>
      <c r="AD182" s="546"/>
      <c r="AE182" s="614"/>
      <c r="AF182" s="65"/>
      <c r="AG182" s="65"/>
      <c r="AH182" s="65"/>
      <c r="AI182" s="65"/>
      <c r="AQ182" s="42"/>
    </row>
    <row r="183" spans="1:43" x14ac:dyDescent="0.25">
      <c r="A183" s="65"/>
      <c r="B183" s="65"/>
      <c r="C183" s="65"/>
      <c r="D183" s="65"/>
      <c r="E183" s="65"/>
      <c r="F183" s="65"/>
      <c r="G183" s="65"/>
      <c r="H183" s="65"/>
      <c r="I183" s="65"/>
      <c r="J183" s="65"/>
      <c r="K183" s="65"/>
      <c r="L183" s="65"/>
      <c r="M183" s="65"/>
      <c r="N183" s="65"/>
      <c r="O183" s="65"/>
      <c r="P183" s="357"/>
      <c r="Q183" s="703"/>
      <c r="R183" s="703"/>
      <c r="S183" s="703"/>
      <c r="T183" s="703"/>
      <c r="U183" s="65"/>
      <c r="V183" s="65"/>
      <c r="W183" s="65"/>
      <c r="X183" s="65"/>
      <c r="AQ183" s="42"/>
    </row>
    <row r="184" spans="1:43" x14ac:dyDescent="0.25">
      <c r="A184" s="65"/>
      <c r="B184" s="65"/>
      <c r="C184" s="65"/>
      <c r="D184" s="65"/>
      <c r="E184" s="65"/>
      <c r="F184" s="65"/>
      <c r="G184" s="65"/>
      <c r="H184" s="65"/>
      <c r="I184" s="65"/>
      <c r="J184" s="65"/>
      <c r="K184" s="65"/>
      <c r="L184" s="65"/>
      <c r="M184" s="65"/>
      <c r="N184" s="65"/>
      <c r="O184" s="65"/>
      <c r="P184" s="357"/>
      <c r="Q184" s="703"/>
      <c r="R184" s="703"/>
      <c r="S184" s="703"/>
      <c r="T184" s="703"/>
      <c r="U184" s="65"/>
      <c r="V184" s="65"/>
      <c r="W184" s="65"/>
      <c r="X184" s="65"/>
      <c r="AQ184" s="42"/>
    </row>
    <row r="185" spans="1:43" x14ac:dyDescent="0.25">
      <c r="A185" s="65"/>
      <c r="B185" s="65"/>
      <c r="C185" s="65"/>
      <c r="D185" s="65"/>
      <c r="E185" s="65"/>
      <c r="F185" s="65"/>
      <c r="G185" s="65"/>
      <c r="H185" s="65"/>
      <c r="I185" s="65"/>
      <c r="J185" s="65"/>
      <c r="K185" s="65"/>
      <c r="L185" s="65"/>
      <c r="M185" s="65"/>
      <c r="N185" s="65"/>
      <c r="O185" s="65"/>
      <c r="P185" s="357"/>
      <c r="Q185" s="703"/>
      <c r="R185" s="703"/>
      <c r="S185" s="703"/>
      <c r="T185" s="703"/>
      <c r="U185" s="65"/>
      <c r="V185" s="65"/>
      <c r="W185" s="65"/>
      <c r="X185" s="65"/>
      <c r="AQ185" s="42"/>
    </row>
    <row r="186" spans="1:43" x14ac:dyDescent="0.25">
      <c r="A186" s="65"/>
      <c r="B186" s="65"/>
      <c r="C186" s="65"/>
      <c r="D186" s="65"/>
      <c r="E186" s="65"/>
      <c r="F186" s="65"/>
      <c r="G186" s="65"/>
      <c r="H186" s="65"/>
      <c r="I186" s="65"/>
      <c r="J186" s="65"/>
      <c r="K186" s="65"/>
      <c r="L186" s="65"/>
      <c r="M186" s="65"/>
      <c r="N186" s="65"/>
      <c r="O186" s="65"/>
      <c r="P186" s="357"/>
      <c r="Q186" s="703"/>
      <c r="R186" s="703"/>
      <c r="S186" s="703"/>
      <c r="T186" s="703"/>
      <c r="U186" s="65"/>
      <c r="V186" s="65"/>
      <c r="W186" s="65"/>
      <c r="X186" s="65"/>
      <c r="AQ186" s="42"/>
    </row>
    <row r="187" spans="1:43" x14ac:dyDescent="0.25">
      <c r="A187" s="65"/>
      <c r="B187" s="65"/>
      <c r="C187" s="65"/>
      <c r="D187" s="65"/>
      <c r="E187" s="65"/>
      <c r="F187" s="65"/>
      <c r="G187" s="65"/>
      <c r="H187" s="65"/>
      <c r="I187" s="65"/>
      <c r="J187" s="65"/>
      <c r="K187" s="65"/>
      <c r="L187" s="65"/>
      <c r="M187" s="65"/>
      <c r="N187" s="65"/>
      <c r="O187" s="65"/>
      <c r="P187" s="357"/>
      <c r="Q187" s="703"/>
      <c r="R187" s="703"/>
      <c r="S187" s="703"/>
      <c r="T187" s="703"/>
      <c r="U187" s="65"/>
      <c r="V187" s="65"/>
      <c r="W187" s="65"/>
      <c r="X187" s="65"/>
      <c r="AQ187" s="42"/>
    </row>
    <row r="188" spans="1:43" x14ac:dyDescent="0.25">
      <c r="A188" s="65"/>
      <c r="B188" s="65"/>
      <c r="C188" s="65"/>
      <c r="D188" s="65"/>
      <c r="E188" s="65"/>
      <c r="F188" s="65"/>
      <c r="G188" s="65"/>
      <c r="H188" s="65"/>
      <c r="I188" s="65"/>
      <c r="J188" s="65"/>
      <c r="K188" s="65"/>
      <c r="L188" s="65"/>
      <c r="M188" s="65"/>
      <c r="N188" s="65"/>
      <c r="O188" s="65"/>
      <c r="P188" s="357"/>
      <c r="Q188" s="703"/>
      <c r="R188" s="703"/>
      <c r="S188" s="703"/>
      <c r="T188" s="703"/>
      <c r="U188" s="65"/>
      <c r="V188" s="65"/>
      <c r="W188" s="65"/>
      <c r="X188" s="65"/>
      <c r="AQ188" s="42"/>
    </row>
    <row r="189" spans="1:43" x14ac:dyDescent="0.25">
      <c r="A189" s="65"/>
      <c r="B189" s="65"/>
      <c r="C189" s="65"/>
      <c r="D189" s="65"/>
      <c r="E189" s="65"/>
      <c r="F189" s="65"/>
      <c r="G189" s="65"/>
      <c r="H189" s="65"/>
      <c r="I189" s="65"/>
      <c r="J189" s="65"/>
      <c r="K189" s="65"/>
      <c r="L189" s="65"/>
      <c r="M189" s="65"/>
      <c r="N189" s="65"/>
      <c r="O189" s="65"/>
      <c r="P189" s="357"/>
      <c r="Q189" s="703"/>
      <c r="R189" s="703"/>
      <c r="S189" s="703"/>
      <c r="T189" s="703"/>
      <c r="U189" s="65"/>
      <c r="V189" s="65"/>
      <c r="W189" s="65"/>
      <c r="X189" s="65"/>
      <c r="AQ189" s="42"/>
    </row>
    <row r="190" spans="1:43" x14ac:dyDescent="0.25">
      <c r="A190" s="65"/>
      <c r="B190" s="65"/>
      <c r="C190" s="65"/>
      <c r="D190" s="65"/>
      <c r="E190" s="65"/>
      <c r="F190" s="65"/>
      <c r="G190" s="65"/>
      <c r="H190" s="65"/>
      <c r="I190" s="65"/>
      <c r="J190" s="65"/>
      <c r="K190" s="65"/>
      <c r="L190" s="65"/>
      <c r="M190" s="65"/>
      <c r="N190" s="65"/>
      <c r="O190" s="65"/>
      <c r="P190" s="357"/>
      <c r="Q190" s="703"/>
      <c r="R190" s="703"/>
      <c r="S190" s="703"/>
      <c r="T190" s="703"/>
      <c r="U190" s="65"/>
      <c r="V190" s="65"/>
      <c r="W190" s="65"/>
      <c r="X190" s="65"/>
      <c r="AQ190" s="42"/>
    </row>
    <row r="191" spans="1:43" x14ac:dyDescent="0.25">
      <c r="A191" s="65"/>
      <c r="B191" s="65"/>
      <c r="C191" s="65"/>
      <c r="D191" s="65"/>
      <c r="E191" s="65"/>
      <c r="F191" s="65"/>
      <c r="G191" s="65"/>
      <c r="H191" s="65"/>
      <c r="I191" s="65"/>
      <c r="J191" s="65"/>
      <c r="K191" s="65"/>
      <c r="L191" s="65"/>
      <c r="M191" s="65"/>
      <c r="N191" s="65"/>
      <c r="O191" s="65"/>
      <c r="P191" s="357"/>
      <c r="Q191" s="703"/>
      <c r="R191" s="703"/>
      <c r="S191" s="703"/>
      <c r="T191" s="703"/>
      <c r="U191" s="65"/>
      <c r="V191" s="65"/>
      <c r="W191" s="65"/>
      <c r="X191" s="65"/>
      <c r="AQ191" s="42"/>
    </row>
    <row r="192" spans="1:43" x14ac:dyDescent="0.25">
      <c r="A192" s="65"/>
      <c r="B192" s="65"/>
      <c r="C192" s="65"/>
      <c r="D192" s="65"/>
      <c r="E192" s="65"/>
      <c r="F192" s="65"/>
      <c r="G192" s="65"/>
      <c r="H192" s="65"/>
      <c r="I192" s="65"/>
      <c r="J192" s="65"/>
      <c r="K192" s="65"/>
      <c r="L192" s="65"/>
      <c r="M192" s="65"/>
      <c r="N192" s="65"/>
      <c r="O192" s="65"/>
      <c r="P192" s="357"/>
      <c r="Q192" s="703"/>
      <c r="R192" s="703"/>
      <c r="S192" s="703"/>
      <c r="T192" s="703"/>
      <c r="U192" s="65"/>
      <c r="V192" s="65"/>
      <c r="W192" s="65"/>
      <c r="X192" s="65"/>
      <c r="AQ192" s="42"/>
    </row>
    <row r="193" spans="1:43" x14ac:dyDescent="0.25">
      <c r="A193" s="65"/>
      <c r="B193" s="65"/>
      <c r="C193" s="65"/>
      <c r="D193" s="65"/>
      <c r="E193" s="65"/>
      <c r="F193" s="65"/>
      <c r="G193" s="65"/>
      <c r="H193" s="65"/>
      <c r="I193" s="65"/>
      <c r="J193" s="65"/>
      <c r="K193" s="65"/>
      <c r="L193" s="65"/>
      <c r="M193" s="65"/>
      <c r="N193" s="65"/>
      <c r="O193" s="65"/>
      <c r="P193" s="357"/>
      <c r="Q193" s="703"/>
      <c r="R193" s="703"/>
      <c r="S193" s="703"/>
      <c r="T193" s="703"/>
      <c r="U193" s="65"/>
      <c r="V193" s="65"/>
      <c r="W193" s="65"/>
      <c r="X193" s="65"/>
      <c r="AQ193" s="42"/>
    </row>
    <row r="194" spans="1:43" x14ac:dyDescent="0.25">
      <c r="A194" s="65"/>
      <c r="B194" s="65"/>
      <c r="C194" s="65"/>
      <c r="D194" s="65"/>
      <c r="E194" s="65"/>
      <c r="F194" s="65"/>
      <c r="G194" s="65"/>
      <c r="H194" s="65"/>
      <c r="I194" s="65"/>
      <c r="J194" s="65"/>
      <c r="K194" s="65"/>
      <c r="L194" s="65"/>
      <c r="M194" s="65"/>
      <c r="N194" s="65"/>
      <c r="O194" s="65"/>
      <c r="P194" s="357"/>
      <c r="Q194" s="703"/>
      <c r="R194" s="703"/>
      <c r="S194" s="703"/>
      <c r="T194" s="703"/>
      <c r="U194" s="65"/>
      <c r="V194" s="65"/>
      <c r="W194" s="65"/>
      <c r="X194" s="65"/>
      <c r="AQ194" s="42"/>
    </row>
    <row r="195" spans="1:43" x14ac:dyDescent="0.25">
      <c r="A195" s="65"/>
      <c r="B195" s="65"/>
      <c r="C195" s="65"/>
      <c r="D195" s="65"/>
      <c r="E195" s="65"/>
      <c r="F195" s="65"/>
      <c r="G195" s="65"/>
      <c r="H195" s="65"/>
      <c r="I195" s="65"/>
      <c r="J195" s="65"/>
      <c r="K195" s="65"/>
      <c r="L195" s="65"/>
      <c r="M195" s="65"/>
      <c r="N195" s="65"/>
      <c r="O195" s="65"/>
      <c r="P195" s="357"/>
      <c r="Q195" s="703"/>
      <c r="R195" s="703"/>
      <c r="S195" s="703"/>
      <c r="T195" s="703"/>
      <c r="U195" s="65"/>
      <c r="V195" s="65"/>
      <c r="W195" s="65"/>
      <c r="X195" s="65"/>
      <c r="AQ195" s="42"/>
    </row>
    <row r="196" spans="1:43" x14ac:dyDescent="0.25">
      <c r="A196" s="65"/>
      <c r="B196" s="65"/>
      <c r="C196" s="65"/>
      <c r="D196" s="65"/>
      <c r="E196" s="65"/>
      <c r="F196" s="65"/>
      <c r="G196" s="65"/>
      <c r="H196" s="65"/>
      <c r="I196" s="65"/>
      <c r="J196" s="65"/>
      <c r="K196" s="65"/>
      <c r="L196" s="65"/>
      <c r="M196" s="65"/>
      <c r="N196" s="65"/>
      <c r="O196" s="65"/>
      <c r="P196" s="357"/>
      <c r="Q196" s="703"/>
      <c r="R196" s="703"/>
      <c r="S196" s="703"/>
      <c r="T196" s="703"/>
      <c r="U196" s="65"/>
      <c r="V196" s="65"/>
      <c r="W196" s="65"/>
      <c r="X196" s="65"/>
      <c r="AQ196" s="42"/>
    </row>
    <row r="197" spans="1:43" x14ac:dyDescent="0.25">
      <c r="A197" s="65"/>
      <c r="B197" s="65"/>
      <c r="C197" s="65"/>
      <c r="D197" s="65"/>
      <c r="E197" s="65"/>
      <c r="F197" s="65"/>
      <c r="G197" s="65"/>
      <c r="H197" s="65"/>
      <c r="I197" s="65"/>
      <c r="J197" s="65"/>
      <c r="K197" s="65"/>
      <c r="L197" s="65"/>
      <c r="M197" s="65"/>
      <c r="N197" s="65"/>
      <c r="O197" s="65"/>
      <c r="P197" s="357"/>
      <c r="Q197" s="703"/>
      <c r="R197" s="703"/>
      <c r="S197" s="703"/>
      <c r="T197" s="703"/>
      <c r="U197" s="65"/>
      <c r="V197" s="65"/>
      <c r="W197" s="65"/>
      <c r="X197" s="65"/>
      <c r="AQ197" s="42"/>
    </row>
    <row r="198" spans="1:43" x14ac:dyDescent="0.25">
      <c r="A198" s="65"/>
      <c r="B198" s="65"/>
      <c r="C198" s="65"/>
      <c r="D198" s="65"/>
      <c r="E198" s="65"/>
      <c r="F198" s="65"/>
      <c r="G198" s="65"/>
      <c r="H198" s="65"/>
      <c r="I198" s="65"/>
      <c r="J198" s="65"/>
      <c r="K198" s="65"/>
      <c r="L198" s="65"/>
      <c r="M198" s="65"/>
      <c r="N198" s="65"/>
      <c r="O198" s="65"/>
      <c r="P198" s="357"/>
      <c r="Q198" s="703"/>
      <c r="R198" s="703"/>
      <c r="S198" s="703"/>
      <c r="T198" s="703"/>
      <c r="U198" s="65"/>
      <c r="V198" s="65"/>
      <c r="W198" s="65"/>
      <c r="X198" s="65"/>
      <c r="AQ198" s="42"/>
    </row>
    <row r="199" spans="1:43" x14ac:dyDescent="0.25">
      <c r="A199" s="65"/>
      <c r="B199" s="65"/>
      <c r="C199" s="65"/>
      <c r="D199" s="65"/>
      <c r="E199" s="65"/>
      <c r="F199" s="65"/>
      <c r="G199" s="65"/>
      <c r="H199" s="65"/>
      <c r="I199" s="65"/>
      <c r="J199" s="65"/>
      <c r="K199" s="65"/>
      <c r="L199" s="65"/>
      <c r="M199" s="65"/>
      <c r="N199" s="65"/>
      <c r="O199" s="65"/>
      <c r="P199" s="357"/>
      <c r="Q199" s="703"/>
      <c r="R199" s="703"/>
      <c r="S199" s="703"/>
      <c r="T199" s="703"/>
      <c r="U199" s="65"/>
      <c r="V199" s="65"/>
      <c r="W199" s="65"/>
      <c r="X199" s="65"/>
      <c r="AQ199" s="42"/>
    </row>
    <row r="200" spans="1:43" x14ac:dyDescent="0.25">
      <c r="A200" s="65"/>
      <c r="B200" s="65"/>
      <c r="C200" s="65"/>
      <c r="D200" s="65"/>
      <c r="E200" s="65"/>
      <c r="F200" s="65"/>
      <c r="G200" s="65"/>
      <c r="H200" s="65"/>
      <c r="I200" s="65"/>
      <c r="J200" s="65"/>
      <c r="K200" s="65"/>
      <c r="L200" s="65"/>
      <c r="M200" s="65"/>
      <c r="N200" s="65"/>
      <c r="O200" s="65"/>
      <c r="P200" s="357"/>
      <c r="Q200" s="703"/>
      <c r="R200" s="703"/>
      <c r="S200" s="703"/>
      <c r="T200" s="703"/>
      <c r="U200" s="65"/>
      <c r="V200" s="65"/>
      <c r="W200" s="65"/>
      <c r="X200" s="65"/>
      <c r="AQ200" s="42"/>
    </row>
    <row r="201" spans="1:43" x14ac:dyDescent="0.25">
      <c r="A201" s="65"/>
      <c r="B201" s="65"/>
      <c r="C201" s="65"/>
      <c r="D201" s="65"/>
      <c r="E201" s="65"/>
      <c r="F201" s="65"/>
      <c r="G201" s="65"/>
      <c r="H201" s="65"/>
      <c r="I201" s="65"/>
      <c r="J201" s="65"/>
      <c r="K201" s="65"/>
      <c r="L201" s="65"/>
      <c r="M201" s="65"/>
      <c r="N201" s="65"/>
      <c r="O201" s="65"/>
      <c r="P201" s="357"/>
      <c r="Q201" s="703"/>
      <c r="R201" s="703"/>
      <c r="S201" s="703"/>
      <c r="T201" s="703"/>
      <c r="U201" s="65"/>
      <c r="V201" s="65"/>
      <c r="W201" s="65"/>
      <c r="X201" s="65"/>
      <c r="AQ201" s="42"/>
    </row>
    <row r="202" spans="1:43" x14ac:dyDescent="0.25">
      <c r="A202" s="65"/>
      <c r="B202" s="65"/>
      <c r="C202" s="65"/>
      <c r="D202" s="65"/>
      <c r="E202" s="65"/>
      <c r="F202" s="65"/>
      <c r="G202" s="65"/>
      <c r="H202" s="65"/>
      <c r="I202" s="65"/>
      <c r="J202" s="65"/>
      <c r="K202" s="65"/>
      <c r="L202" s="65"/>
      <c r="M202" s="65"/>
      <c r="N202" s="65"/>
      <c r="O202" s="65"/>
      <c r="P202" s="357"/>
      <c r="Q202" s="703"/>
      <c r="R202" s="703"/>
      <c r="S202" s="703"/>
      <c r="T202" s="703"/>
      <c r="U202" s="65"/>
      <c r="V202" s="65"/>
      <c r="W202" s="65"/>
      <c r="X202" s="65"/>
      <c r="AQ202" s="42"/>
    </row>
    <row r="203" spans="1:43" x14ac:dyDescent="0.25">
      <c r="A203" s="65"/>
      <c r="B203" s="65"/>
      <c r="C203" s="65"/>
      <c r="D203" s="65"/>
      <c r="E203" s="65"/>
      <c r="F203" s="65"/>
      <c r="G203" s="65"/>
      <c r="H203" s="65"/>
      <c r="I203" s="65"/>
      <c r="J203" s="65"/>
      <c r="K203" s="65"/>
      <c r="L203" s="65"/>
      <c r="M203" s="65"/>
      <c r="N203" s="65"/>
      <c r="O203" s="65"/>
      <c r="P203" s="357"/>
      <c r="Q203" s="703"/>
      <c r="R203" s="703"/>
      <c r="S203" s="703"/>
      <c r="T203" s="703"/>
      <c r="U203" s="65"/>
      <c r="V203" s="65"/>
      <c r="W203" s="65"/>
      <c r="X203" s="65"/>
      <c r="AQ203" s="42"/>
    </row>
    <row r="204" spans="1:43" x14ac:dyDescent="0.25">
      <c r="A204" s="65"/>
      <c r="B204" s="65"/>
      <c r="C204" s="65"/>
      <c r="D204" s="65"/>
      <c r="E204" s="65"/>
      <c r="F204" s="65"/>
      <c r="G204" s="65"/>
      <c r="H204" s="65"/>
      <c r="I204" s="65"/>
      <c r="J204" s="65"/>
      <c r="K204" s="65"/>
      <c r="L204" s="65"/>
      <c r="M204" s="65"/>
      <c r="N204" s="65"/>
      <c r="O204" s="65"/>
      <c r="P204" s="357"/>
      <c r="Q204" s="703"/>
      <c r="R204" s="703"/>
      <c r="S204" s="703"/>
      <c r="T204" s="703"/>
      <c r="U204" s="65"/>
      <c r="V204" s="65"/>
      <c r="W204" s="65"/>
      <c r="X204" s="65"/>
      <c r="AQ204" s="42"/>
    </row>
    <row r="205" spans="1:43" x14ac:dyDescent="0.25">
      <c r="A205" s="65"/>
      <c r="B205" s="65"/>
      <c r="C205" s="65"/>
      <c r="D205" s="65"/>
      <c r="E205" s="65"/>
      <c r="F205" s="65"/>
      <c r="G205" s="65"/>
      <c r="H205" s="65"/>
      <c r="I205" s="65"/>
      <c r="J205" s="65"/>
      <c r="K205" s="65"/>
      <c r="L205" s="65"/>
      <c r="M205" s="65"/>
      <c r="N205" s="65"/>
      <c r="O205" s="65"/>
      <c r="P205" s="357"/>
      <c r="Q205" s="703"/>
      <c r="R205" s="703"/>
      <c r="S205" s="703"/>
      <c r="T205" s="703"/>
      <c r="U205" s="65"/>
      <c r="V205" s="65"/>
      <c r="W205" s="65"/>
      <c r="X205" s="65"/>
      <c r="AQ205" s="42"/>
    </row>
    <row r="206" spans="1:43" x14ac:dyDescent="0.25">
      <c r="A206" s="65"/>
      <c r="B206" s="65"/>
      <c r="C206" s="65"/>
      <c r="D206" s="65"/>
      <c r="E206" s="65"/>
      <c r="F206" s="65"/>
      <c r="G206" s="65"/>
      <c r="H206" s="65"/>
      <c r="I206" s="65"/>
      <c r="J206" s="65"/>
      <c r="K206" s="65"/>
      <c r="L206" s="65"/>
      <c r="M206" s="65"/>
      <c r="N206" s="65"/>
      <c r="O206" s="65"/>
      <c r="P206" s="357"/>
      <c r="Q206" s="703"/>
      <c r="R206" s="703"/>
      <c r="S206" s="703"/>
      <c r="T206" s="703"/>
      <c r="U206" s="65"/>
      <c r="V206" s="65"/>
      <c r="W206" s="65"/>
      <c r="X206" s="65"/>
      <c r="AQ206" s="42"/>
    </row>
    <row r="207" spans="1:43" x14ac:dyDescent="0.25">
      <c r="A207" s="65"/>
      <c r="B207" s="65"/>
      <c r="C207" s="65"/>
      <c r="D207" s="65"/>
      <c r="E207" s="65"/>
      <c r="F207" s="65"/>
      <c r="G207" s="65"/>
      <c r="H207" s="65"/>
      <c r="I207" s="65"/>
      <c r="J207" s="65"/>
      <c r="K207" s="65"/>
      <c r="L207" s="65"/>
      <c r="M207" s="65"/>
      <c r="N207" s="65"/>
      <c r="O207" s="65"/>
      <c r="P207" s="357"/>
      <c r="Q207" s="703"/>
      <c r="R207" s="703"/>
      <c r="S207" s="703"/>
      <c r="T207" s="703"/>
      <c r="U207" s="65"/>
      <c r="V207" s="65"/>
      <c r="W207" s="65"/>
      <c r="X207" s="65"/>
      <c r="AQ207" s="42"/>
    </row>
    <row r="208" spans="1:43" x14ac:dyDescent="0.25">
      <c r="A208" s="65"/>
      <c r="B208" s="65"/>
      <c r="C208" s="65"/>
      <c r="D208" s="65"/>
      <c r="E208" s="65"/>
      <c r="F208" s="65"/>
      <c r="G208" s="65"/>
      <c r="H208" s="65"/>
      <c r="I208" s="65"/>
      <c r="J208" s="65"/>
      <c r="K208" s="65"/>
      <c r="L208" s="65"/>
      <c r="M208" s="65"/>
      <c r="N208" s="65"/>
      <c r="O208" s="65"/>
      <c r="P208" s="357"/>
      <c r="Q208" s="703"/>
      <c r="R208" s="703"/>
      <c r="S208" s="703"/>
      <c r="T208" s="703"/>
      <c r="U208" s="65"/>
      <c r="V208" s="65"/>
      <c r="W208" s="65"/>
      <c r="X208" s="65"/>
      <c r="AQ208" s="42"/>
    </row>
    <row r="209" spans="1:43" x14ac:dyDescent="0.25">
      <c r="A209" s="65"/>
      <c r="B209" s="65"/>
      <c r="C209" s="65"/>
      <c r="D209" s="65"/>
      <c r="E209" s="65"/>
      <c r="F209" s="65"/>
      <c r="G209" s="65"/>
      <c r="H209" s="65"/>
      <c r="I209" s="65"/>
      <c r="J209" s="65"/>
      <c r="K209" s="65"/>
      <c r="L209" s="65"/>
      <c r="M209" s="65"/>
      <c r="N209" s="65"/>
      <c r="O209" s="65"/>
      <c r="P209" s="357"/>
      <c r="Q209" s="703"/>
      <c r="R209" s="703"/>
      <c r="S209" s="703"/>
      <c r="T209" s="703"/>
      <c r="U209" s="65"/>
      <c r="V209" s="65"/>
      <c r="W209" s="65"/>
      <c r="X209" s="65"/>
      <c r="AQ209" s="42"/>
    </row>
    <row r="210" spans="1:43" x14ac:dyDescent="0.25">
      <c r="A210" s="65"/>
      <c r="B210" s="65"/>
      <c r="C210" s="65"/>
      <c r="D210" s="65"/>
      <c r="E210" s="65"/>
      <c r="F210" s="65"/>
      <c r="G210" s="65"/>
      <c r="H210" s="65"/>
      <c r="I210" s="65"/>
      <c r="J210" s="65"/>
      <c r="K210" s="65"/>
      <c r="L210" s="65"/>
      <c r="M210" s="65"/>
      <c r="N210" s="65"/>
      <c r="O210" s="65"/>
      <c r="P210" s="357"/>
      <c r="Q210" s="703"/>
      <c r="R210" s="703"/>
      <c r="S210" s="703"/>
      <c r="T210" s="703"/>
      <c r="U210" s="65"/>
      <c r="V210" s="65"/>
      <c r="W210" s="65"/>
      <c r="X210" s="65"/>
      <c r="AQ210" s="42"/>
    </row>
    <row r="211" spans="1:43" x14ac:dyDescent="0.25">
      <c r="A211" s="65"/>
      <c r="B211" s="65"/>
      <c r="C211" s="65"/>
      <c r="D211" s="65"/>
      <c r="E211" s="65"/>
      <c r="F211" s="65"/>
      <c r="G211" s="65"/>
      <c r="H211" s="65"/>
      <c r="I211" s="65"/>
      <c r="J211" s="65"/>
      <c r="K211" s="65"/>
      <c r="L211" s="65"/>
      <c r="M211" s="65"/>
      <c r="N211" s="65"/>
      <c r="O211" s="65"/>
      <c r="P211" s="357"/>
      <c r="Q211" s="703"/>
      <c r="R211" s="703"/>
      <c r="S211" s="703"/>
      <c r="T211" s="703"/>
      <c r="U211" s="65"/>
      <c r="V211" s="65"/>
      <c r="W211" s="65"/>
      <c r="X211" s="65"/>
      <c r="AQ211" s="42"/>
    </row>
    <row r="212" spans="1:43" x14ac:dyDescent="0.25">
      <c r="A212" s="65"/>
      <c r="B212" s="65"/>
      <c r="C212" s="65"/>
      <c r="D212" s="65"/>
      <c r="E212" s="65"/>
      <c r="F212" s="65"/>
      <c r="G212" s="65"/>
      <c r="H212" s="65"/>
      <c r="I212" s="65"/>
      <c r="J212" s="65"/>
      <c r="K212" s="65"/>
      <c r="L212" s="65"/>
      <c r="M212" s="65"/>
      <c r="N212" s="65"/>
      <c r="O212" s="65"/>
      <c r="P212" s="357"/>
      <c r="Q212" s="703"/>
      <c r="R212" s="703"/>
      <c r="S212" s="703"/>
      <c r="T212" s="703"/>
      <c r="U212" s="65"/>
      <c r="V212" s="65"/>
      <c r="W212" s="65"/>
      <c r="X212" s="65"/>
      <c r="AQ212" s="42"/>
    </row>
    <row r="213" spans="1:43" x14ac:dyDescent="0.25">
      <c r="A213" s="65"/>
      <c r="B213" s="65"/>
      <c r="C213" s="65"/>
      <c r="D213" s="65"/>
      <c r="E213" s="65"/>
      <c r="F213" s="65"/>
      <c r="G213" s="65"/>
      <c r="H213" s="65"/>
      <c r="I213" s="65"/>
      <c r="J213" s="65"/>
      <c r="K213" s="65"/>
      <c r="L213" s="65"/>
      <c r="M213" s="65"/>
      <c r="N213" s="65"/>
      <c r="O213" s="65"/>
      <c r="P213" s="357"/>
      <c r="Q213" s="703"/>
      <c r="R213" s="703"/>
      <c r="S213" s="703"/>
      <c r="T213" s="703"/>
      <c r="U213" s="65"/>
      <c r="V213" s="65"/>
      <c r="W213" s="65"/>
      <c r="X213" s="65"/>
      <c r="AQ213" s="42"/>
    </row>
    <row r="214" spans="1:43" x14ac:dyDescent="0.25">
      <c r="A214" s="65"/>
      <c r="B214" s="65"/>
      <c r="C214" s="65"/>
      <c r="D214" s="65"/>
      <c r="E214" s="65"/>
      <c r="F214" s="65"/>
      <c r="G214" s="65"/>
      <c r="H214" s="65"/>
      <c r="I214" s="65"/>
      <c r="J214" s="65"/>
      <c r="K214" s="65"/>
      <c r="L214" s="65"/>
      <c r="M214" s="65"/>
      <c r="N214" s="65"/>
      <c r="O214" s="65"/>
      <c r="P214" s="357"/>
      <c r="Q214" s="703"/>
      <c r="R214" s="703"/>
      <c r="S214" s="703"/>
      <c r="T214" s="703"/>
      <c r="U214" s="65"/>
      <c r="V214" s="65"/>
      <c r="W214" s="65"/>
      <c r="X214" s="65"/>
      <c r="AQ214" s="42"/>
    </row>
    <row r="215" spans="1:43" x14ac:dyDescent="0.25">
      <c r="A215" s="65"/>
      <c r="B215" s="65"/>
      <c r="C215" s="65"/>
      <c r="D215" s="65"/>
      <c r="E215" s="65"/>
      <c r="F215" s="65"/>
      <c r="G215" s="65"/>
      <c r="H215" s="65"/>
      <c r="I215" s="65"/>
      <c r="J215" s="65"/>
      <c r="K215" s="65"/>
      <c r="L215" s="65"/>
      <c r="M215" s="65"/>
      <c r="N215" s="65"/>
      <c r="O215" s="65"/>
      <c r="P215" s="357"/>
      <c r="Q215" s="703"/>
      <c r="R215" s="703"/>
      <c r="S215" s="703"/>
      <c r="T215" s="703"/>
      <c r="U215" s="65"/>
      <c r="V215" s="65"/>
      <c r="W215" s="65"/>
      <c r="X215" s="65"/>
      <c r="AQ215" s="42"/>
    </row>
    <row r="216" spans="1:43" x14ac:dyDescent="0.25">
      <c r="A216" s="65"/>
      <c r="B216" s="65"/>
      <c r="C216" s="65"/>
      <c r="D216" s="65"/>
      <c r="E216" s="65"/>
      <c r="F216" s="65"/>
      <c r="G216" s="65"/>
      <c r="H216" s="65"/>
      <c r="I216" s="65"/>
      <c r="J216" s="65"/>
      <c r="K216" s="65"/>
      <c r="L216" s="65"/>
      <c r="M216" s="65"/>
      <c r="N216" s="65"/>
      <c r="O216" s="65"/>
      <c r="P216" s="357"/>
      <c r="Q216" s="703"/>
      <c r="R216" s="703"/>
      <c r="S216" s="703"/>
      <c r="T216" s="703"/>
      <c r="U216" s="65"/>
      <c r="V216" s="65"/>
      <c r="W216" s="65"/>
      <c r="X216" s="65"/>
      <c r="AQ216" s="42"/>
    </row>
    <row r="217" spans="1:43" x14ac:dyDescent="0.25">
      <c r="A217" s="65"/>
      <c r="B217" s="65"/>
      <c r="C217" s="65"/>
      <c r="D217" s="65"/>
      <c r="E217" s="65"/>
      <c r="F217" s="65"/>
      <c r="G217" s="65"/>
      <c r="H217" s="65"/>
      <c r="I217" s="65"/>
      <c r="J217" s="65"/>
      <c r="K217" s="65"/>
      <c r="L217" s="65"/>
      <c r="M217" s="65"/>
      <c r="N217" s="65"/>
      <c r="O217" s="65"/>
      <c r="P217" s="357"/>
      <c r="Q217" s="703"/>
      <c r="R217" s="703"/>
      <c r="S217" s="703"/>
      <c r="T217" s="703"/>
      <c r="U217" s="65"/>
      <c r="V217" s="65"/>
      <c r="W217" s="65"/>
      <c r="X217" s="65"/>
      <c r="AQ217" s="42"/>
    </row>
    <row r="218" spans="1:43" x14ac:dyDescent="0.25">
      <c r="A218" s="65"/>
      <c r="B218" s="65"/>
      <c r="C218" s="65"/>
      <c r="D218" s="65"/>
      <c r="E218" s="65"/>
      <c r="F218" s="65"/>
      <c r="G218" s="65"/>
      <c r="H218" s="65"/>
      <c r="I218" s="65"/>
      <c r="J218" s="65"/>
      <c r="K218" s="65"/>
      <c r="L218" s="65"/>
      <c r="M218" s="65"/>
      <c r="N218" s="65"/>
      <c r="O218" s="65"/>
      <c r="P218" s="357"/>
      <c r="Q218" s="703"/>
      <c r="R218" s="703"/>
      <c r="S218" s="703"/>
      <c r="T218" s="703"/>
      <c r="U218" s="65"/>
      <c r="V218" s="65"/>
      <c r="W218" s="65"/>
      <c r="X218" s="65"/>
      <c r="AQ218" s="42"/>
    </row>
    <row r="219" spans="1:43" x14ac:dyDescent="0.25">
      <c r="A219" s="65"/>
      <c r="B219" s="65"/>
      <c r="C219" s="65"/>
      <c r="D219" s="65"/>
      <c r="E219" s="65"/>
      <c r="F219" s="65"/>
      <c r="G219" s="65"/>
      <c r="H219" s="65"/>
      <c r="I219" s="65"/>
      <c r="J219" s="65"/>
      <c r="K219" s="65"/>
      <c r="L219" s="65"/>
      <c r="M219" s="65"/>
      <c r="N219" s="65"/>
      <c r="O219" s="65"/>
      <c r="P219" s="357"/>
      <c r="Q219" s="703"/>
      <c r="R219" s="703"/>
      <c r="S219" s="703"/>
      <c r="T219" s="703"/>
      <c r="U219" s="65"/>
      <c r="V219" s="65"/>
      <c r="W219" s="65"/>
      <c r="X219" s="65"/>
      <c r="AQ219" s="42"/>
    </row>
    <row r="220" spans="1:43" x14ac:dyDescent="0.25">
      <c r="A220" s="65"/>
      <c r="B220" s="65"/>
      <c r="C220" s="65"/>
      <c r="D220" s="65"/>
      <c r="E220" s="65"/>
      <c r="F220" s="65"/>
      <c r="G220" s="65"/>
      <c r="H220" s="65"/>
      <c r="I220" s="65"/>
      <c r="J220" s="65"/>
      <c r="K220" s="65"/>
      <c r="L220" s="65"/>
      <c r="M220" s="65"/>
      <c r="N220" s="65"/>
      <c r="O220" s="65"/>
      <c r="P220" s="357"/>
      <c r="Q220" s="703"/>
      <c r="R220" s="703"/>
      <c r="S220" s="703"/>
      <c r="T220" s="703"/>
      <c r="U220" s="65"/>
      <c r="V220" s="65"/>
      <c r="W220" s="65"/>
      <c r="X220" s="65"/>
      <c r="AQ220" s="42"/>
    </row>
    <row r="221" spans="1:43" x14ac:dyDescent="0.25">
      <c r="A221" s="65"/>
      <c r="B221" s="65"/>
      <c r="C221" s="65"/>
      <c r="D221" s="65"/>
      <c r="E221" s="65"/>
      <c r="F221" s="65"/>
      <c r="G221" s="65"/>
      <c r="H221" s="65"/>
      <c r="I221" s="65"/>
      <c r="J221" s="65"/>
      <c r="K221" s="65"/>
      <c r="L221" s="65"/>
      <c r="M221" s="65"/>
      <c r="N221" s="65"/>
      <c r="O221" s="65"/>
      <c r="P221" s="357"/>
      <c r="Q221" s="703"/>
      <c r="R221" s="703"/>
      <c r="S221" s="703"/>
      <c r="T221" s="703"/>
      <c r="U221" s="65"/>
      <c r="V221" s="65"/>
      <c r="W221" s="65"/>
      <c r="X221" s="65"/>
      <c r="AQ221" s="42"/>
    </row>
    <row r="222" spans="1:43" x14ac:dyDescent="0.25">
      <c r="A222" s="65"/>
      <c r="B222" s="65"/>
      <c r="C222" s="65"/>
      <c r="D222" s="65"/>
      <c r="E222" s="65"/>
      <c r="F222" s="65"/>
      <c r="G222" s="65"/>
      <c r="H222" s="65"/>
      <c r="I222" s="65"/>
      <c r="J222" s="65"/>
      <c r="K222" s="65"/>
      <c r="L222" s="65"/>
      <c r="M222" s="65"/>
      <c r="N222" s="65"/>
      <c r="O222" s="65"/>
      <c r="P222" s="357"/>
      <c r="Q222" s="703"/>
      <c r="R222" s="703"/>
      <c r="S222" s="703"/>
      <c r="T222" s="703"/>
      <c r="U222" s="65"/>
      <c r="V222" s="65"/>
      <c r="W222" s="65"/>
      <c r="X222" s="65"/>
      <c r="AQ222" s="42"/>
    </row>
    <row r="223" spans="1:43" x14ac:dyDescent="0.25">
      <c r="A223" s="65"/>
      <c r="B223" s="65"/>
      <c r="C223" s="65"/>
      <c r="D223" s="65"/>
      <c r="E223" s="65"/>
      <c r="F223" s="65"/>
      <c r="G223" s="65"/>
      <c r="H223" s="65"/>
      <c r="I223" s="65"/>
      <c r="J223" s="65"/>
      <c r="K223" s="65"/>
      <c r="L223" s="65"/>
      <c r="M223" s="65"/>
      <c r="N223" s="65"/>
      <c r="O223" s="65"/>
      <c r="P223" s="357"/>
      <c r="Q223" s="703"/>
      <c r="R223" s="703"/>
      <c r="S223" s="703"/>
      <c r="T223" s="703"/>
      <c r="U223" s="65"/>
      <c r="V223" s="65"/>
      <c r="W223" s="65"/>
      <c r="X223" s="65"/>
      <c r="AD223" s="546"/>
      <c r="AE223" s="614"/>
      <c r="AF223" s="65"/>
      <c r="AQ223" s="42"/>
    </row>
    <row r="224" spans="1:43" x14ac:dyDescent="0.25">
      <c r="A224" s="65"/>
      <c r="B224" s="65"/>
      <c r="C224" s="65"/>
      <c r="D224" s="65"/>
      <c r="E224" s="65"/>
      <c r="F224" s="65"/>
      <c r="G224" s="65"/>
      <c r="H224" s="65"/>
      <c r="I224" s="65"/>
      <c r="J224" s="65"/>
      <c r="K224" s="65"/>
      <c r="L224" s="65"/>
      <c r="M224" s="65"/>
      <c r="N224" s="65"/>
      <c r="O224" s="65"/>
      <c r="P224" s="357"/>
      <c r="Q224" s="703"/>
      <c r="R224" s="703"/>
      <c r="S224" s="703"/>
      <c r="T224" s="703"/>
      <c r="U224" s="65"/>
      <c r="V224" s="65"/>
      <c r="W224" s="65"/>
      <c r="X224" s="65"/>
      <c r="AD224" s="546"/>
      <c r="AE224" s="614"/>
      <c r="AF224" s="65"/>
      <c r="AQ224" s="42"/>
    </row>
    <row r="225" spans="1:43" x14ac:dyDescent="0.25">
      <c r="A225" s="65"/>
      <c r="B225" s="65"/>
      <c r="C225" s="65"/>
      <c r="D225" s="65"/>
      <c r="E225" s="65"/>
      <c r="F225" s="65"/>
      <c r="G225" s="65"/>
      <c r="H225" s="65"/>
      <c r="I225" s="65"/>
      <c r="J225" s="65"/>
      <c r="K225" s="65"/>
      <c r="L225" s="65"/>
      <c r="M225" s="65"/>
      <c r="N225" s="65"/>
      <c r="O225" s="65"/>
      <c r="P225" s="357"/>
      <c r="Q225" s="703"/>
      <c r="R225" s="703"/>
      <c r="S225" s="703"/>
      <c r="T225" s="703"/>
      <c r="U225" s="65"/>
      <c r="V225" s="65"/>
      <c r="W225" s="65"/>
      <c r="X225" s="65"/>
      <c r="AD225" s="546"/>
      <c r="AE225" s="614"/>
      <c r="AF225" s="65"/>
      <c r="AQ225" s="42"/>
    </row>
    <row r="226" spans="1:43" x14ac:dyDescent="0.25">
      <c r="A226" s="65"/>
      <c r="B226" s="65"/>
      <c r="C226" s="65"/>
      <c r="D226" s="65"/>
      <c r="E226" s="65"/>
      <c r="F226" s="65"/>
      <c r="G226" s="65"/>
      <c r="H226" s="65"/>
      <c r="I226" s="65"/>
      <c r="J226" s="65"/>
      <c r="K226" s="65"/>
      <c r="L226" s="65"/>
      <c r="M226" s="65"/>
      <c r="N226" s="65"/>
      <c r="O226" s="65"/>
      <c r="P226" s="357"/>
      <c r="Q226" s="703"/>
      <c r="R226" s="703"/>
      <c r="S226" s="703"/>
      <c r="T226" s="703"/>
      <c r="U226" s="65"/>
      <c r="V226" s="65"/>
      <c r="W226" s="65"/>
      <c r="X226" s="65"/>
      <c r="AD226" s="546"/>
      <c r="AE226" s="614"/>
      <c r="AF226" s="65"/>
      <c r="AQ226" s="42"/>
    </row>
    <row r="227" spans="1:43" x14ac:dyDescent="0.25">
      <c r="A227" s="65"/>
      <c r="B227" s="65"/>
      <c r="C227" s="65"/>
      <c r="D227" s="65"/>
      <c r="E227" s="65"/>
      <c r="F227" s="65"/>
      <c r="G227" s="65"/>
      <c r="H227" s="65"/>
      <c r="I227" s="65"/>
      <c r="J227" s="65"/>
      <c r="K227" s="65"/>
      <c r="L227" s="65"/>
      <c r="M227" s="65"/>
      <c r="N227" s="65"/>
      <c r="O227" s="65"/>
      <c r="P227" s="357"/>
      <c r="Q227" s="703"/>
      <c r="R227" s="703"/>
      <c r="S227" s="703"/>
      <c r="T227" s="703"/>
      <c r="U227" s="65"/>
      <c r="V227" s="65"/>
      <c r="W227" s="65"/>
      <c r="X227" s="65"/>
      <c r="AD227" s="546"/>
      <c r="AE227" s="614"/>
      <c r="AF227" s="65"/>
      <c r="AQ227" s="42"/>
    </row>
    <row r="228" spans="1:43" x14ac:dyDescent="0.25">
      <c r="A228" s="65"/>
      <c r="B228" s="65"/>
      <c r="C228" s="65"/>
      <c r="D228" s="65"/>
      <c r="E228" s="65"/>
      <c r="F228" s="65"/>
      <c r="G228" s="65"/>
      <c r="H228" s="65"/>
      <c r="I228" s="65"/>
      <c r="J228" s="65"/>
      <c r="K228" s="65"/>
      <c r="L228" s="65"/>
      <c r="M228" s="65"/>
      <c r="N228" s="65"/>
      <c r="O228" s="65"/>
      <c r="P228" s="357"/>
      <c r="Q228" s="703"/>
      <c r="R228" s="703"/>
      <c r="S228" s="703"/>
      <c r="T228" s="703"/>
      <c r="U228" s="65"/>
      <c r="V228" s="65"/>
      <c r="W228" s="65"/>
      <c r="X228" s="65"/>
      <c r="AD228" s="546"/>
      <c r="AE228" s="614"/>
      <c r="AF228" s="65"/>
      <c r="AQ228" s="42"/>
    </row>
    <row r="229" spans="1:43" x14ac:dyDescent="0.25">
      <c r="A229" s="65"/>
      <c r="B229" s="65"/>
      <c r="C229" s="65"/>
      <c r="D229" s="65"/>
      <c r="E229" s="65"/>
      <c r="F229" s="65"/>
      <c r="G229" s="65"/>
      <c r="H229" s="65"/>
      <c r="I229" s="65"/>
      <c r="J229" s="65"/>
      <c r="K229" s="65"/>
      <c r="L229" s="65"/>
      <c r="M229" s="65"/>
      <c r="N229" s="65"/>
      <c r="O229" s="65"/>
      <c r="P229" s="357"/>
      <c r="Q229" s="703"/>
      <c r="R229" s="703"/>
      <c r="S229" s="703"/>
      <c r="T229" s="703"/>
      <c r="U229" s="65"/>
      <c r="V229" s="65"/>
      <c r="W229" s="65"/>
      <c r="X229" s="65"/>
      <c r="AD229" s="546"/>
      <c r="AE229" s="614"/>
      <c r="AF229" s="65"/>
      <c r="AQ229" s="42"/>
    </row>
    <row r="230" spans="1:43" x14ac:dyDescent="0.25">
      <c r="A230" s="65"/>
      <c r="B230" s="65"/>
      <c r="C230" s="65"/>
      <c r="D230" s="65"/>
      <c r="E230" s="65"/>
      <c r="F230" s="65"/>
      <c r="G230" s="65"/>
      <c r="H230" s="65"/>
      <c r="I230" s="65"/>
      <c r="J230" s="65"/>
      <c r="K230" s="65"/>
      <c r="L230" s="65"/>
      <c r="M230" s="65"/>
      <c r="N230" s="65"/>
      <c r="O230" s="65"/>
      <c r="P230" s="357"/>
      <c r="Q230" s="703"/>
      <c r="R230" s="703"/>
      <c r="S230" s="703"/>
      <c r="T230" s="703"/>
      <c r="U230" s="65"/>
      <c r="V230" s="65"/>
      <c r="W230" s="65"/>
      <c r="X230" s="65"/>
      <c r="AD230" s="546"/>
      <c r="AE230" s="614"/>
      <c r="AF230" s="65"/>
      <c r="AQ230" s="42"/>
    </row>
    <row r="231" spans="1:43" x14ac:dyDescent="0.25">
      <c r="A231" s="65"/>
      <c r="B231" s="65"/>
      <c r="C231" s="65"/>
      <c r="D231" s="65"/>
      <c r="E231" s="65"/>
      <c r="F231" s="65"/>
      <c r="G231" s="65"/>
      <c r="H231" s="65"/>
      <c r="I231" s="65"/>
      <c r="J231" s="65"/>
      <c r="K231" s="65"/>
      <c r="L231" s="65"/>
      <c r="M231" s="65"/>
      <c r="N231" s="65"/>
      <c r="O231" s="65"/>
      <c r="P231" s="357"/>
      <c r="Q231" s="703"/>
      <c r="R231" s="703"/>
      <c r="S231" s="703"/>
      <c r="T231" s="703"/>
      <c r="U231" s="65"/>
      <c r="V231" s="65"/>
      <c r="W231" s="65"/>
      <c r="X231" s="65"/>
      <c r="AD231" s="546"/>
      <c r="AE231" s="614"/>
      <c r="AF231" s="65"/>
      <c r="AQ231" s="42"/>
    </row>
    <row r="232" spans="1:43" x14ac:dyDescent="0.25">
      <c r="A232" s="65"/>
      <c r="B232" s="65"/>
      <c r="C232" s="65"/>
      <c r="D232" s="65"/>
      <c r="E232" s="65"/>
      <c r="F232" s="65"/>
      <c r="G232" s="65"/>
      <c r="H232" s="65"/>
      <c r="I232" s="65"/>
      <c r="J232" s="65"/>
      <c r="K232" s="65"/>
      <c r="L232" s="65"/>
      <c r="M232" s="65"/>
      <c r="N232" s="65"/>
      <c r="O232" s="65"/>
      <c r="P232" s="357"/>
      <c r="Q232" s="703"/>
      <c r="R232" s="703"/>
      <c r="S232" s="703"/>
      <c r="T232" s="703"/>
      <c r="U232" s="65"/>
      <c r="V232" s="65"/>
      <c r="W232" s="65"/>
      <c r="X232" s="65"/>
      <c r="AD232" s="546"/>
      <c r="AE232" s="614"/>
      <c r="AF232" s="65"/>
      <c r="AQ232" s="42"/>
    </row>
    <row r="233" spans="1:43" x14ac:dyDescent="0.25">
      <c r="A233" s="65"/>
      <c r="B233" s="65"/>
      <c r="C233" s="65"/>
      <c r="D233" s="65"/>
      <c r="E233" s="65"/>
      <c r="F233" s="65"/>
      <c r="G233" s="65"/>
      <c r="H233" s="65"/>
      <c r="I233" s="65"/>
      <c r="J233" s="65"/>
      <c r="K233" s="65"/>
      <c r="L233" s="65"/>
      <c r="M233" s="65"/>
      <c r="N233" s="65"/>
      <c r="O233" s="65"/>
      <c r="P233" s="357"/>
      <c r="Q233" s="703"/>
      <c r="R233" s="703"/>
      <c r="S233" s="703"/>
      <c r="T233" s="703"/>
      <c r="U233" s="65"/>
      <c r="V233" s="65"/>
      <c r="W233" s="65"/>
      <c r="X233" s="65"/>
      <c r="AD233" s="546"/>
      <c r="AE233" s="614"/>
      <c r="AF233" s="65"/>
      <c r="AQ233" s="42"/>
    </row>
    <row r="234" spans="1:43" x14ac:dyDescent="0.25">
      <c r="A234" s="65"/>
      <c r="B234" s="65"/>
      <c r="C234" s="65"/>
      <c r="D234" s="65"/>
      <c r="E234" s="65"/>
      <c r="F234" s="65"/>
      <c r="G234" s="65"/>
      <c r="H234" s="65"/>
      <c r="I234" s="65"/>
      <c r="J234" s="65"/>
      <c r="K234" s="65"/>
      <c r="L234" s="65"/>
      <c r="M234" s="65"/>
      <c r="N234" s="65"/>
      <c r="O234" s="65"/>
      <c r="P234" s="357"/>
      <c r="Q234" s="703"/>
      <c r="R234" s="703"/>
      <c r="S234" s="703"/>
      <c r="T234" s="703"/>
      <c r="U234" s="65"/>
      <c r="V234" s="65"/>
      <c r="W234" s="65"/>
      <c r="X234" s="65"/>
      <c r="AD234" s="546"/>
      <c r="AE234" s="614"/>
      <c r="AF234" s="65"/>
      <c r="AQ234" s="42"/>
    </row>
    <row r="235" spans="1:43" x14ac:dyDescent="0.25">
      <c r="A235" s="65"/>
      <c r="B235" s="65"/>
      <c r="C235" s="65"/>
      <c r="D235" s="65"/>
      <c r="E235" s="65"/>
      <c r="F235" s="65"/>
      <c r="G235" s="65"/>
      <c r="H235" s="65"/>
      <c r="I235" s="65"/>
      <c r="J235" s="65"/>
      <c r="K235" s="65"/>
      <c r="L235" s="65"/>
      <c r="M235" s="65"/>
      <c r="N235" s="65"/>
      <c r="O235" s="65"/>
      <c r="P235" s="357"/>
      <c r="Q235" s="703"/>
      <c r="R235" s="703"/>
      <c r="S235" s="703"/>
      <c r="T235" s="703"/>
      <c r="U235" s="65"/>
      <c r="V235" s="65"/>
      <c r="W235" s="65"/>
      <c r="X235" s="65"/>
      <c r="AD235" s="546"/>
      <c r="AE235" s="614"/>
      <c r="AF235" s="65"/>
      <c r="AQ235" s="42"/>
    </row>
    <row r="236" spans="1:43" x14ac:dyDescent="0.25">
      <c r="A236" s="65"/>
      <c r="B236" s="65"/>
      <c r="C236" s="65"/>
      <c r="D236" s="65"/>
      <c r="E236" s="65"/>
      <c r="F236" s="65"/>
      <c r="G236" s="65"/>
      <c r="H236" s="65"/>
      <c r="I236" s="65"/>
      <c r="J236" s="65"/>
      <c r="K236" s="65"/>
      <c r="L236" s="65"/>
      <c r="M236" s="65"/>
      <c r="N236" s="65"/>
      <c r="O236" s="65"/>
      <c r="P236" s="357"/>
      <c r="Q236" s="703"/>
      <c r="R236" s="703"/>
      <c r="S236" s="703"/>
      <c r="T236" s="703"/>
      <c r="U236" s="65"/>
      <c r="V236" s="65"/>
      <c r="W236" s="65"/>
      <c r="X236" s="65"/>
      <c r="AQ236" s="42"/>
    </row>
    <row r="237" spans="1:43" x14ac:dyDescent="0.25">
      <c r="A237" s="65"/>
      <c r="B237" s="65"/>
      <c r="C237" s="65"/>
      <c r="D237" s="65"/>
      <c r="E237" s="65"/>
      <c r="F237" s="65"/>
      <c r="G237" s="65"/>
      <c r="H237" s="65"/>
      <c r="I237" s="65"/>
      <c r="J237" s="65"/>
      <c r="K237" s="65"/>
      <c r="L237" s="65"/>
      <c r="M237" s="65"/>
      <c r="N237" s="65"/>
      <c r="O237" s="65"/>
      <c r="P237" s="357"/>
      <c r="Q237" s="703"/>
      <c r="R237" s="703"/>
      <c r="S237" s="703"/>
      <c r="T237" s="703"/>
      <c r="U237" s="65"/>
      <c r="V237" s="65"/>
      <c r="W237" s="65"/>
      <c r="X237" s="65"/>
      <c r="AQ237" s="42"/>
    </row>
    <row r="238" spans="1:43" x14ac:dyDescent="0.25">
      <c r="A238" s="65"/>
      <c r="B238" s="65"/>
      <c r="C238" s="65"/>
      <c r="D238" s="65"/>
      <c r="E238" s="65"/>
      <c r="F238" s="65"/>
      <c r="G238" s="65"/>
      <c r="H238" s="65"/>
      <c r="I238" s="65"/>
      <c r="J238" s="65"/>
      <c r="K238" s="65"/>
      <c r="L238" s="65"/>
      <c r="M238" s="65"/>
      <c r="N238" s="65"/>
      <c r="O238" s="65"/>
      <c r="P238" s="357"/>
      <c r="Q238" s="703"/>
      <c r="R238" s="703"/>
      <c r="S238" s="703"/>
      <c r="T238" s="703"/>
      <c r="U238" s="65"/>
      <c r="V238" s="65"/>
      <c r="W238" s="65"/>
      <c r="X238" s="65"/>
      <c r="AQ238" s="42"/>
    </row>
    <row r="239" spans="1:43" x14ac:dyDescent="0.25">
      <c r="A239" s="65"/>
      <c r="B239" s="65"/>
      <c r="C239" s="65"/>
      <c r="D239" s="65"/>
      <c r="E239" s="65"/>
      <c r="F239" s="65"/>
      <c r="G239" s="65"/>
      <c r="H239" s="65"/>
      <c r="I239" s="65"/>
      <c r="J239" s="65"/>
      <c r="K239" s="65"/>
      <c r="L239" s="65"/>
      <c r="M239" s="65"/>
      <c r="N239" s="65"/>
      <c r="O239" s="65"/>
      <c r="P239" s="357"/>
      <c r="Q239" s="703"/>
      <c r="R239" s="703"/>
      <c r="S239" s="703"/>
      <c r="T239" s="703"/>
      <c r="U239" s="65"/>
      <c r="V239" s="65"/>
      <c r="W239" s="65"/>
      <c r="X239" s="65"/>
      <c r="AQ239" s="42"/>
    </row>
    <row r="240" spans="1:43" x14ac:dyDescent="0.25">
      <c r="K240" s="65"/>
      <c r="L240" s="65"/>
      <c r="M240" s="65"/>
      <c r="AQ240" s="42"/>
    </row>
    <row r="241" spans="7:43" x14ac:dyDescent="0.25">
      <c r="K241" s="65"/>
      <c r="L241" s="65"/>
      <c r="M241" s="65"/>
      <c r="AQ241" s="42"/>
    </row>
    <row r="242" spans="7:43" x14ac:dyDescent="0.25">
      <c r="K242" s="65"/>
      <c r="L242" s="65"/>
      <c r="M242" s="65"/>
      <c r="AQ242" s="42"/>
    </row>
    <row r="243" spans="7:43" x14ac:dyDescent="0.25">
      <c r="K243" s="65"/>
      <c r="L243" s="65"/>
      <c r="M243" s="65"/>
      <c r="AQ243" s="42"/>
    </row>
    <row r="244" spans="7:43" x14ac:dyDescent="0.25">
      <c r="K244" s="65"/>
      <c r="L244" s="65"/>
      <c r="M244" s="65"/>
      <c r="AQ244" s="42"/>
    </row>
    <row r="245" spans="7:43" x14ac:dyDescent="0.25">
      <c r="AQ245" s="42"/>
    </row>
    <row r="246" spans="7:43" x14ac:dyDescent="0.25">
      <c r="AQ246" s="42"/>
    </row>
    <row r="247" spans="7:43" x14ac:dyDescent="0.25">
      <c r="H247" s="65"/>
      <c r="I247" s="65"/>
      <c r="AQ247" s="42"/>
    </row>
    <row r="248" spans="7:43" x14ac:dyDescent="0.25">
      <c r="H248" s="65"/>
      <c r="I248" s="65"/>
      <c r="AQ248" s="42"/>
    </row>
    <row r="249" spans="7:43" x14ac:dyDescent="0.25">
      <c r="H249" s="388"/>
      <c r="I249" s="65"/>
      <c r="AQ249" s="42"/>
    </row>
    <row r="250" spans="7:43" x14ac:dyDescent="0.25">
      <c r="H250" s="65"/>
      <c r="I250" s="65"/>
      <c r="AQ250" s="42"/>
    </row>
    <row r="251" spans="7:43" x14ac:dyDescent="0.25">
      <c r="G251" s="65"/>
      <c r="H251" s="65"/>
      <c r="I251" s="65"/>
      <c r="AQ251" s="42"/>
    </row>
    <row r="252" spans="7:43" x14ac:dyDescent="0.25">
      <c r="H252" s="65"/>
      <c r="I252" s="65"/>
      <c r="AQ252" s="42"/>
    </row>
    <row r="253" spans="7:43" x14ac:dyDescent="0.25">
      <c r="G253" s="51"/>
      <c r="H253" s="65"/>
      <c r="I253" s="65"/>
    </row>
    <row r="254" spans="7:43" x14ac:dyDescent="0.25">
      <c r="G254" s="51"/>
      <c r="H254" s="65"/>
      <c r="I254" s="65"/>
    </row>
  </sheetData>
  <mergeCells count="563">
    <mergeCell ref="A149:A150"/>
    <mergeCell ref="A153:A154"/>
    <mergeCell ref="AE70:AE71"/>
    <mergeCell ref="K70:K71"/>
    <mergeCell ref="L70:L71"/>
    <mergeCell ref="M70:M71"/>
    <mergeCell ref="N70:N71"/>
    <mergeCell ref="O70:O71"/>
    <mergeCell ref="P70:P71"/>
    <mergeCell ref="E70:E71"/>
    <mergeCell ref="F70:F71"/>
    <mergeCell ref="G70:G71"/>
    <mergeCell ref="H70:H71"/>
    <mergeCell ref="I70:I71"/>
    <mergeCell ref="B149:B150"/>
    <mergeCell ref="B153:B154"/>
    <mergeCell ref="A70:A71"/>
    <mergeCell ref="B70:B71"/>
    <mergeCell ref="C70:C71"/>
    <mergeCell ref="D70:D71"/>
    <mergeCell ref="AD134:AD136"/>
    <mergeCell ref="K134:K136"/>
    <mergeCell ref="O131:O132"/>
    <mergeCell ref="P131:P132"/>
    <mergeCell ref="AQ134:AQ136"/>
    <mergeCell ref="AG134:AG136"/>
    <mergeCell ref="AH134:AH136"/>
    <mergeCell ref="AF134:AF136"/>
    <mergeCell ref="AR134:AR136"/>
    <mergeCell ref="AS134:AS136"/>
    <mergeCell ref="AT134:AT136"/>
    <mergeCell ref="AK134:AK136"/>
    <mergeCell ref="AL134:AL136"/>
    <mergeCell ref="AM134:AM136"/>
    <mergeCell ref="AN134:AN136"/>
    <mergeCell ref="AO134:AO136"/>
    <mergeCell ref="AP134:AP136"/>
    <mergeCell ref="A123:A124"/>
    <mergeCell ref="B123:B124"/>
    <mergeCell ref="C123:C124"/>
    <mergeCell ref="D123:D124"/>
    <mergeCell ref="E123:E124"/>
    <mergeCell ref="I123:I124"/>
    <mergeCell ref="K123:K124"/>
    <mergeCell ref="AI134:AI136"/>
    <mergeCell ref="AJ134:AJ136"/>
    <mergeCell ref="V134:V136"/>
    <mergeCell ref="Y134:Y136"/>
    <mergeCell ref="Z134:Z136"/>
    <mergeCell ref="AA134:AA136"/>
    <mergeCell ref="AB134:AB136"/>
    <mergeCell ref="AC134:AC136"/>
    <mergeCell ref="M134:M136"/>
    <mergeCell ref="N134:N136"/>
    <mergeCell ref="O134:O136"/>
    <mergeCell ref="P134:P136"/>
    <mergeCell ref="U134:U136"/>
    <mergeCell ref="A134:A136"/>
    <mergeCell ref="B134:B136"/>
    <mergeCell ref="C134:C136"/>
    <mergeCell ref="D134:D136"/>
    <mergeCell ref="E134:E136"/>
    <mergeCell ref="I134:I136"/>
    <mergeCell ref="AL131:AL132"/>
    <mergeCell ref="AM131:AM132"/>
    <mergeCell ref="AO131:AO132"/>
    <mergeCell ref="AP131:AP132"/>
    <mergeCell ref="AT123:AT124"/>
    <mergeCell ref="A131:A132"/>
    <mergeCell ref="B131:B132"/>
    <mergeCell ref="C131:C132"/>
    <mergeCell ref="D131:D132"/>
    <mergeCell ref="E131:E132"/>
    <mergeCell ref="I131:I132"/>
    <mergeCell ref="K131:K132"/>
    <mergeCell ref="M131:M132"/>
    <mergeCell ref="N131:N132"/>
    <mergeCell ref="AN123:AN124"/>
    <mergeCell ref="AO123:AO124"/>
    <mergeCell ref="AP123:AP124"/>
    <mergeCell ref="AQ123:AQ124"/>
    <mergeCell ref="AR123:AR124"/>
    <mergeCell ref="AS123:AS124"/>
    <mergeCell ref="AG123:AG124"/>
    <mergeCell ref="M123:M124"/>
    <mergeCell ref="N123:N124"/>
    <mergeCell ref="O123:O124"/>
    <mergeCell ref="AF123:AF124"/>
    <mergeCell ref="Y123:Y124"/>
    <mergeCell ref="Z123:Z124"/>
    <mergeCell ref="AA123:AA124"/>
    <mergeCell ref="AB123:AB124"/>
    <mergeCell ref="AD123:AD124"/>
    <mergeCell ref="N120:N121"/>
    <mergeCell ref="O120:O121"/>
    <mergeCell ref="P123:P124"/>
    <mergeCell ref="U123:U124"/>
    <mergeCell ref="AJ123:AJ124"/>
    <mergeCell ref="AH123:AH124"/>
    <mergeCell ref="AD120:AD121"/>
    <mergeCell ref="AF120:AF121"/>
    <mergeCell ref="AG120:AG121"/>
    <mergeCell ref="AH120:AH121"/>
    <mergeCell ref="AJ120:AJ121"/>
    <mergeCell ref="V120:V121"/>
    <mergeCell ref="Y120:Y121"/>
    <mergeCell ref="Z120:Z121"/>
    <mergeCell ref="AA120:AA121"/>
    <mergeCell ref="AB120:AB121"/>
    <mergeCell ref="V123:V124"/>
    <mergeCell ref="AK123:AK124"/>
    <mergeCell ref="AL123:AL124"/>
    <mergeCell ref="AM123:AM124"/>
    <mergeCell ref="AT115:AT117"/>
    <mergeCell ref="AN115:AN117"/>
    <mergeCell ref="AO115:AO117"/>
    <mergeCell ref="AP115:AP117"/>
    <mergeCell ref="AQ115:AQ117"/>
    <mergeCell ref="AR120:AR121"/>
    <mergeCell ref="AS120:AS121"/>
    <mergeCell ref="AT120:AT121"/>
    <mergeCell ref="AN120:AN121"/>
    <mergeCell ref="AO120:AO121"/>
    <mergeCell ref="AP120:AP121"/>
    <mergeCell ref="AQ120:AQ121"/>
    <mergeCell ref="AL120:AL121"/>
    <mergeCell ref="AM120:AM121"/>
    <mergeCell ref="AK120:AK121"/>
    <mergeCell ref="A120:A121"/>
    <mergeCell ref="B120:B121"/>
    <mergeCell ref="C120:C121"/>
    <mergeCell ref="D120:D121"/>
    <mergeCell ref="E120:E121"/>
    <mergeCell ref="I120:I121"/>
    <mergeCell ref="K120:K121"/>
    <mergeCell ref="AA115:AA117"/>
    <mergeCell ref="AL115:AL117"/>
    <mergeCell ref="O115:O117"/>
    <mergeCell ref="P115:P117"/>
    <mergeCell ref="U115:U117"/>
    <mergeCell ref="V115:V117"/>
    <mergeCell ref="Y115:Y117"/>
    <mergeCell ref="Z115:Z117"/>
    <mergeCell ref="A115:A117"/>
    <mergeCell ref="B115:B117"/>
    <mergeCell ref="P120:P121"/>
    <mergeCell ref="U120:U121"/>
    <mergeCell ref="C115:C117"/>
    <mergeCell ref="D115:D117"/>
    <mergeCell ref="E115:E117"/>
    <mergeCell ref="AC120:AC121"/>
    <mergeCell ref="M120:M121"/>
    <mergeCell ref="AH101:AH108"/>
    <mergeCell ref="I101:I108"/>
    <mergeCell ref="K101:K108"/>
    <mergeCell ref="M101:M108"/>
    <mergeCell ref="N101:N108"/>
    <mergeCell ref="O101:O108"/>
    <mergeCell ref="P101:P108"/>
    <mergeCell ref="AR115:AR117"/>
    <mergeCell ref="AS115:AS117"/>
    <mergeCell ref="Z101:Z108"/>
    <mergeCell ref="AA101:AA108"/>
    <mergeCell ref="AB101:AB108"/>
    <mergeCell ref="AC101:AC108"/>
    <mergeCell ref="AD101:AD108"/>
    <mergeCell ref="I115:I117"/>
    <mergeCell ref="K115:K117"/>
    <mergeCell ref="M115:M117"/>
    <mergeCell ref="N115:N117"/>
    <mergeCell ref="AA96:AA98"/>
    <mergeCell ref="AG96:AG98"/>
    <mergeCell ref="AJ96:AJ98"/>
    <mergeCell ref="AK96:AK98"/>
    <mergeCell ref="AL96:AL98"/>
    <mergeCell ref="A101:A108"/>
    <mergeCell ref="C101:C108"/>
    <mergeCell ref="D101:D108"/>
    <mergeCell ref="E101:E108"/>
    <mergeCell ref="S96:S98"/>
    <mergeCell ref="T96:T98"/>
    <mergeCell ref="U96:U98"/>
    <mergeCell ref="V96:V98"/>
    <mergeCell ref="Z96:Z98"/>
    <mergeCell ref="M96:M98"/>
    <mergeCell ref="N96:N98"/>
    <mergeCell ref="O96:O98"/>
    <mergeCell ref="P96:P98"/>
    <mergeCell ref="Q96:Q98"/>
    <mergeCell ref="R96:R98"/>
    <mergeCell ref="AI101:AI108"/>
    <mergeCell ref="AJ101:AJ108"/>
    <mergeCell ref="AK101:AK108"/>
    <mergeCell ref="AL101:AL108"/>
    <mergeCell ref="AM92:AM95"/>
    <mergeCell ref="AO92:AO95"/>
    <mergeCell ref="AP92:AP95"/>
    <mergeCell ref="A96:A98"/>
    <mergeCell ref="C96:C98"/>
    <mergeCell ref="D96:D98"/>
    <mergeCell ref="E96:E98"/>
    <mergeCell ref="I96:I98"/>
    <mergeCell ref="K96:K98"/>
    <mergeCell ref="AG92:AG95"/>
    <mergeCell ref="AI92:AI95"/>
    <mergeCell ref="AJ92:AJ95"/>
    <mergeCell ref="AK92:AK95"/>
    <mergeCell ref="AL92:AL95"/>
    <mergeCell ref="V92:V95"/>
    <mergeCell ref="Z92:Z95"/>
    <mergeCell ref="AA92:AA95"/>
    <mergeCell ref="AB92:AB95"/>
    <mergeCell ref="AD92:AD95"/>
    <mergeCell ref="K92:K95"/>
    <mergeCell ref="M92:M95"/>
    <mergeCell ref="N92:N95"/>
    <mergeCell ref="O92:O95"/>
    <mergeCell ref="P92:P95"/>
    <mergeCell ref="AK88:AK89"/>
    <mergeCell ref="AL88:AL89"/>
    <mergeCell ref="AM88:AM89"/>
    <mergeCell ref="O88:O89"/>
    <mergeCell ref="P88:P89"/>
    <mergeCell ref="U88:U89"/>
    <mergeCell ref="V88:V89"/>
    <mergeCell ref="Y88:Y89"/>
    <mergeCell ref="Z88:Z89"/>
    <mergeCell ref="AA88:AA89"/>
    <mergeCell ref="AD88:AD89"/>
    <mergeCell ref="AF88:AF89"/>
    <mergeCell ref="AG88:AG89"/>
    <mergeCell ref="AI88:AI89"/>
    <mergeCell ref="AJ88:AJ89"/>
    <mergeCell ref="U92:U95"/>
    <mergeCell ref="A92:A95"/>
    <mergeCell ref="C92:C95"/>
    <mergeCell ref="D92:D95"/>
    <mergeCell ref="E92:E95"/>
    <mergeCell ref="I92:I95"/>
    <mergeCell ref="AP85:AP87"/>
    <mergeCell ref="A88:A89"/>
    <mergeCell ref="C88:C89"/>
    <mergeCell ref="D88:D89"/>
    <mergeCell ref="E88:E89"/>
    <mergeCell ref="I88:I89"/>
    <mergeCell ref="K88:K89"/>
    <mergeCell ref="M88:M89"/>
    <mergeCell ref="N88:N89"/>
    <mergeCell ref="AI85:AI87"/>
    <mergeCell ref="AJ85:AJ87"/>
    <mergeCell ref="AK85:AK87"/>
    <mergeCell ref="AL85:AL87"/>
    <mergeCell ref="AO85:AO87"/>
    <mergeCell ref="V85:V87"/>
    <mergeCell ref="AC85:AC87"/>
    <mergeCell ref="A85:A87"/>
    <mergeCell ref="C85:C87"/>
    <mergeCell ref="D85:D87"/>
    <mergeCell ref="E85:E87"/>
    <mergeCell ref="I85:I87"/>
    <mergeCell ref="AN88:AN89"/>
    <mergeCell ref="AO88:AO89"/>
    <mergeCell ref="AP88:AP89"/>
    <mergeCell ref="A80:A84"/>
    <mergeCell ref="C80:C84"/>
    <mergeCell ref="D80:D84"/>
    <mergeCell ref="E80:E84"/>
    <mergeCell ref="I80:I84"/>
    <mergeCell ref="AD85:AD87"/>
    <mergeCell ref="AF85:AF87"/>
    <mergeCell ref="AG85:AG87"/>
    <mergeCell ref="K85:K87"/>
    <mergeCell ref="M85:M87"/>
    <mergeCell ref="N85:N87"/>
    <mergeCell ref="O85:O87"/>
    <mergeCell ref="P85:P87"/>
    <mergeCell ref="U85:U87"/>
    <mergeCell ref="AM80:AM84"/>
    <mergeCell ref="AO80:AO84"/>
    <mergeCell ref="AP80:AP84"/>
    <mergeCell ref="K80:K84"/>
    <mergeCell ref="M80:M84"/>
    <mergeCell ref="N80:N84"/>
    <mergeCell ref="O80:O84"/>
    <mergeCell ref="P80:P84"/>
    <mergeCell ref="U80:U84"/>
    <mergeCell ref="V80:V84"/>
    <mergeCell ref="AL80:AL84"/>
    <mergeCell ref="Z75:Z79"/>
    <mergeCell ref="AA75:AA79"/>
    <mergeCell ref="AL75:AL79"/>
    <mergeCell ref="Q75:Q79"/>
    <mergeCell ref="R75:R79"/>
    <mergeCell ref="U75:U79"/>
    <mergeCell ref="V75:V79"/>
    <mergeCell ref="AP55:AP60"/>
    <mergeCell ref="M55:M60"/>
    <mergeCell ref="N55:N60"/>
    <mergeCell ref="O55:O60"/>
    <mergeCell ref="P55:P60"/>
    <mergeCell ref="AD55:AD60"/>
    <mergeCell ref="E75:E79"/>
    <mergeCell ref="I75:I79"/>
    <mergeCell ref="K75:K79"/>
    <mergeCell ref="M75:M79"/>
    <mergeCell ref="N75:N79"/>
    <mergeCell ref="O75:O79"/>
    <mergeCell ref="AF70:AF71"/>
    <mergeCell ref="AP75:AP79"/>
    <mergeCell ref="A55:A60"/>
    <mergeCell ref="C55:C60"/>
    <mergeCell ref="D55:D60"/>
    <mergeCell ref="E55:E60"/>
    <mergeCell ref="I55:I60"/>
    <mergeCell ref="K55:K60"/>
    <mergeCell ref="AG55:AG60"/>
    <mergeCell ref="AM75:AM79"/>
    <mergeCell ref="AO75:AO79"/>
    <mergeCell ref="AI55:AI60"/>
    <mergeCell ref="AK55:AK60"/>
    <mergeCell ref="AL55:AL60"/>
    <mergeCell ref="AO55:AO60"/>
    <mergeCell ref="A75:A79"/>
    <mergeCell ref="C75:C79"/>
    <mergeCell ref="D75:D79"/>
    <mergeCell ref="P75:P79"/>
    <mergeCell ref="A51:A54"/>
    <mergeCell ref="C51:C54"/>
    <mergeCell ref="D51:D54"/>
    <mergeCell ref="E51:E54"/>
    <mergeCell ref="M51:M54"/>
    <mergeCell ref="N51:N54"/>
    <mergeCell ref="AD51:AD54"/>
    <mergeCell ref="AF51:AF54"/>
    <mergeCell ref="AG51:AG54"/>
    <mergeCell ref="U51:U54"/>
    <mergeCell ref="V51:V54"/>
    <mergeCell ref="Z51:Z54"/>
    <mergeCell ref="AA51:AA54"/>
    <mergeCell ref="AB51:AB54"/>
    <mergeCell ref="I51:I54"/>
    <mergeCell ref="K51:K54"/>
    <mergeCell ref="O51:O54"/>
    <mergeCell ref="P51:P54"/>
    <mergeCell ref="AS44:AS49"/>
    <mergeCell ref="AT44:AT49"/>
    <mergeCell ref="AF44:AF49"/>
    <mergeCell ref="AG44:AG49"/>
    <mergeCell ref="AI44:AI49"/>
    <mergeCell ref="AK44:AK49"/>
    <mergeCell ref="AL44:AL49"/>
    <mergeCell ref="AM44:AM49"/>
    <mergeCell ref="AO51:AO54"/>
    <mergeCell ref="AP51:AP54"/>
    <mergeCell ref="AQ51:AQ54"/>
    <mergeCell ref="AI51:AI54"/>
    <mergeCell ref="AK51:AK54"/>
    <mergeCell ref="AL51:AL54"/>
    <mergeCell ref="K44:K49"/>
    <mergeCell ref="M44:M49"/>
    <mergeCell ref="N44:N49"/>
    <mergeCell ref="O44:O49"/>
    <mergeCell ref="P44:P49"/>
    <mergeCell ref="AO44:AO49"/>
    <mergeCell ref="AP44:AP49"/>
    <mergeCell ref="AQ44:AQ49"/>
    <mergeCell ref="AR44:AR49"/>
    <mergeCell ref="A44:A49"/>
    <mergeCell ref="C44:C49"/>
    <mergeCell ref="D44:D49"/>
    <mergeCell ref="E44:E49"/>
    <mergeCell ref="AI38:AI43"/>
    <mergeCell ref="AK38:AK43"/>
    <mergeCell ref="AL38:AL43"/>
    <mergeCell ref="AM38:AM43"/>
    <mergeCell ref="AO38:AO43"/>
    <mergeCell ref="Z38:Z43"/>
    <mergeCell ref="AA38:AA43"/>
    <mergeCell ref="AC38:AC43"/>
    <mergeCell ref="AD38:AD43"/>
    <mergeCell ref="U38:U43"/>
    <mergeCell ref="V38:V43"/>
    <mergeCell ref="K38:K43"/>
    <mergeCell ref="M38:M43"/>
    <mergeCell ref="U44:U49"/>
    <mergeCell ref="V44:V49"/>
    <mergeCell ref="AB44:AB49"/>
    <mergeCell ref="AC44:AC49"/>
    <mergeCell ref="AD44:AD49"/>
    <mergeCell ref="I44:I49"/>
    <mergeCell ref="A38:A43"/>
    <mergeCell ref="C38:C43"/>
    <mergeCell ref="D38:D43"/>
    <mergeCell ref="E38:E43"/>
    <mergeCell ref="I38:I43"/>
    <mergeCell ref="AS38:AS43"/>
    <mergeCell ref="AT38:AT43"/>
    <mergeCell ref="AB40:AB43"/>
    <mergeCell ref="AP38:AP43"/>
    <mergeCell ref="AG38:AG43"/>
    <mergeCell ref="AR38:AR43"/>
    <mergeCell ref="AQ38:AQ43"/>
    <mergeCell ref="A33:A37"/>
    <mergeCell ref="C33:C37"/>
    <mergeCell ref="D33:D37"/>
    <mergeCell ref="E33:E37"/>
    <mergeCell ref="I33:I37"/>
    <mergeCell ref="K33:K37"/>
    <mergeCell ref="M33:M37"/>
    <mergeCell ref="N33:N37"/>
    <mergeCell ref="AM29:AM32"/>
    <mergeCell ref="AD29:AD32"/>
    <mergeCell ref="AG29:AG32"/>
    <mergeCell ref="AI33:AI37"/>
    <mergeCell ref="AK33:AK37"/>
    <mergeCell ref="AL33:AL37"/>
    <mergeCell ref="AM33:AM37"/>
    <mergeCell ref="AA33:AA37"/>
    <mergeCell ref="AB33:AB37"/>
    <mergeCell ref="AC33:AC37"/>
    <mergeCell ref="AD33:AD37"/>
    <mergeCell ref="AG33:AG37"/>
    <mergeCell ref="K29:K32"/>
    <mergeCell ref="M29:M32"/>
    <mergeCell ref="N29:N32"/>
    <mergeCell ref="AL29:AL32"/>
    <mergeCell ref="AS33:AS37"/>
    <mergeCell ref="AT33:AT37"/>
    <mergeCell ref="AO33:AO37"/>
    <mergeCell ref="Z29:Z32"/>
    <mergeCell ref="AA29:AA32"/>
    <mergeCell ref="AB29:AB31"/>
    <mergeCell ref="AC29:AC32"/>
    <mergeCell ref="O33:O37"/>
    <mergeCell ref="P33:P37"/>
    <mergeCell ref="AT29:AT32"/>
    <mergeCell ref="AO29:AO32"/>
    <mergeCell ref="AP29:AP32"/>
    <mergeCell ref="AQ29:AQ32"/>
    <mergeCell ref="AR29:AR32"/>
    <mergeCell ref="AS29:AS32"/>
    <mergeCell ref="AQ33:AQ37"/>
    <mergeCell ref="AR33:AR37"/>
    <mergeCell ref="O29:O32"/>
    <mergeCell ref="P29:P32"/>
    <mergeCell ref="U29:U32"/>
    <mergeCell ref="U33:U37"/>
    <mergeCell ref="V33:V37"/>
    <mergeCell ref="Z33:Z37"/>
    <mergeCell ref="AP33:AP37"/>
    <mergeCell ref="V29:V32"/>
    <mergeCell ref="R38:R43"/>
    <mergeCell ref="S38:S43"/>
    <mergeCell ref="T38:T43"/>
    <mergeCell ref="O38:O43"/>
    <mergeCell ref="P38:P43"/>
    <mergeCell ref="Q38:Q43"/>
    <mergeCell ref="N38:N43"/>
    <mergeCell ref="AQ23:AQ28"/>
    <mergeCell ref="AR23:AR28"/>
    <mergeCell ref="AS23:AS28"/>
    <mergeCell ref="AI29:AI32"/>
    <mergeCell ref="AK29:AK32"/>
    <mergeCell ref="AT23:AT28"/>
    <mergeCell ref="A29:A32"/>
    <mergeCell ref="C29:C32"/>
    <mergeCell ref="D29:D32"/>
    <mergeCell ref="E29:E32"/>
    <mergeCell ref="I29:I32"/>
    <mergeCell ref="AA23:AA28"/>
    <mergeCell ref="AC23:AC28"/>
    <mergeCell ref="AL23:AL28"/>
    <mergeCell ref="AM23:AM28"/>
    <mergeCell ref="AO23:AO28"/>
    <mergeCell ref="AP23:AP28"/>
    <mergeCell ref="O23:O28"/>
    <mergeCell ref="P23:P28"/>
    <mergeCell ref="V23:V28"/>
    <mergeCell ref="Z23:Z28"/>
    <mergeCell ref="A23:A28"/>
    <mergeCell ref="C23:C28"/>
    <mergeCell ref="D23:D28"/>
    <mergeCell ref="E23:E28"/>
    <mergeCell ref="I23:I28"/>
    <mergeCell ref="K23:K28"/>
    <mergeCell ref="M23:M28"/>
    <mergeCell ref="N23:N28"/>
    <mergeCell ref="AQ14:AQ18"/>
    <mergeCell ref="AR14:AR18"/>
    <mergeCell ref="AS14:AS18"/>
    <mergeCell ref="AT14:AT18"/>
    <mergeCell ref="AI14:AI18"/>
    <mergeCell ref="AK14:AK18"/>
    <mergeCell ref="AL14:AL18"/>
    <mergeCell ref="AM14:AM18"/>
    <mergeCell ref="AO14:AO18"/>
    <mergeCell ref="AP14:AP18"/>
    <mergeCell ref="Z14:Z18"/>
    <mergeCell ref="AA14:AA18"/>
    <mergeCell ref="AC14:AC18"/>
    <mergeCell ref="AF14:AF18"/>
    <mergeCell ref="AG14:AG18"/>
    <mergeCell ref="I14:I18"/>
    <mergeCell ref="K14:K18"/>
    <mergeCell ref="M14:M18"/>
    <mergeCell ref="N14:N18"/>
    <mergeCell ref="O14:O18"/>
    <mergeCell ref="P14:P18"/>
    <mergeCell ref="AP10:AP13"/>
    <mergeCell ref="AQ10:AQ13"/>
    <mergeCell ref="AR10:AR13"/>
    <mergeCell ref="AS10:AS13"/>
    <mergeCell ref="AT10:AT13"/>
    <mergeCell ref="A14:A18"/>
    <mergeCell ref="B14:B18"/>
    <mergeCell ref="C14:C18"/>
    <mergeCell ref="D14:D18"/>
    <mergeCell ref="E14:E18"/>
    <mergeCell ref="AG10:AG13"/>
    <mergeCell ref="AI10:AI13"/>
    <mergeCell ref="AK10:AK13"/>
    <mergeCell ref="AL10:AL13"/>
    <mergeCell ref="AM10:AM13"/>
    <mergeCell ref="AO10:AO13"/>
    <mergeCell ref="Z10:Z13"/>
    <mergeCell ref="AA10:AA13"/>
    <mergeCell ref="AB10:AB13"/>
    <mergeCell ref="AF10:AF13"/>
    <mergeCell ref="N10:N13"/>
    <mergeCell ref="O10:O13"/>
    <mergeCell ref="P10:P13"/>
    <mergeCell ref="U10:U13"/>
    <mergeCell ref="V10:V13"/>
    <mergeCell ref="Y10:Y13"/>
    <mergeCell ref="A10:A13"/>
    <mergeCell ref="C10:C13"/>
    <mergeCell ref="D10:D13"/>
    <mergeCell ref="E10:E13"/>
    <mergeCell ref="I10:I13"/>
    <mergeCell ref="K10:K13"/>
    <mergeCell ref="M10:M13"/>
    <mergeCell ref="AS7:AS8"/>
    <mergeCell ref="AT7:AT8"/>
    <mergeCell ref="AM7:AM8"/>
    <mergeCell ref="AN7:AN8"/>
    <mergeCell ref="AO7:AO8"/>
    <mergeCell ref="AP7:AP8"/>
    <mergeCell ref="AQ7:AQ8"/>
    <mergeCell ref="AR7:AR8"/>
    <mergeCell ref="P7:P8"/>
    <mergeCell ref="U7:Y7"/>
    <mergeCell ref="AB7:AK7"/>
    <mergeCell ref="AL7:AL8"/>
    <mergeCell ref="A1:P1"/>
    <mergeCell ref="A2:P2"/>
    <mergeCell ref="A7:A8"/>
    <mergeCell ref="B7:B8"/>
    <mergeCell ref="C7:C8"/>
    <mergeCell ref="I7:I8"/>
    <mergeCell ref="J7:L7"/>
    <mergeCell ref="M7:M8"/>
    <mergeCell ref="N7:N8"/>
    <mergeCell ref="O7:O8"/>
  </mergeCells>
  <pageMargins left="0.70866141732283472" right="0.70866141732283472" top="0.74803149606299213" bottom="0.74803149606299213" header="0.31496062992125984" footer="0.31496062992125984"/>
  <pageSetup scale="90" orientation="landscape"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9" tint="-0.249977111117893"/>
  </sheetPr>
  <dimension ref="A1:AQ286"/>
  <sheetViews>
    <sheetView workbookViewId="0">
      <selection activeCell="D151" sqref="D151:D154"/>
    </sheetView>
  </sheetViews>
  <sheetFormatPr baseColWidth="10" defaultRowHeight="9" x14ac:dyDescent="0.15"/>
  <cols>
    <col min="1" max="1" width="8.28515625" style="887" customWidth="1"/>
    <col min="2" max="2" width="26.42578125" style="805" customWidth="1"/>
    <col min="3" max="3" width="5.85546875" style="805" hidden="1" customWidth="1"/>
    <col min="4" max="4" width="11.7109375" style="805" customWidth="1"/>
    <col min="5" max="5" width="12.28515625" style="805" hidden="1" customWidth="1"/>
    <col min="6" max="6" width="6.5703125" style="805" hidden="1" customWidth="1"/>
    <col min="7" max="7" width="13.28515625" style="805" hidden="1" customWidth="1"/>
    <col min="8" max="8" width="14.140625" style="805" hidden="1" customWidth="1"/>
    <col min="9" max="9" width="11.7109375" style="805" hidden="1" customWidth="1"/>
    <col min="10" max="10" width="6.85546875" style="805" hidden="1" customWidth="1"/>
    <col min="11" max="11" width="14.85546875" style="805" hidden="1" customWidth="1"/>
    <col min="12" max="12" width="14.140625" style="805" hidden="1" customWidth="1"/>
    <col min="13" max="13" width="18.42578125" style="805" hidden="1" customWidth="1"/>
    <col min="14" max="14" width="17.5703125" style="805" hidden="1" customWidth="1"/>
    <col min="15" max="15" width="12.85546875" style="805" hidden="1" customWidth="1"/>
    <col min="16" max="16" width="10.7109375" style="805" customWidth="1"/>
    <col min="17" max="20" width="11.42578125" style="805" hidden="1" customWidth="1"/>
    <col min="21" max="21" width="10.140625" style="805" customWidth="1"/>
    <col min="22" max="22" width="14.5703125" style="805" hidden="1" customWidth="1"/>
    <col min="23" max="23" width="9" style="805" customWidth="1"/>
    <col min="24" max="24" width="12.28515625" style="805" hidden="1" customWidth="1"/>
    <col min="25" max="25" width="12.42578125" style="805" hidden="1" customWidth="1"/>
    <col min="26" max="26" width="9.5703125" style="805" customWidth="1"/>
    <col min="27" max="27" width="11.140625" style="805" customWidth="1"/>
    <col min="28" max="28" width="8" style="805" customWidth="1"/>
    <col min="29" max="29" width="9.28515625" style="805" customWidth="1"/>
    <col min="30" max="30" width="11.42578125" style="805" hidden="1" customWidth="1"/>
    <col min="31" max="31" width="8.140625" style="805" customWidth="1"/>
    <col min="32" max="32" width="10.140625" style="805" customWidth="1"/>
    <col min="33" max="33" width="9.42578125" style="805" customWidth="1"/>
    <col min="34" max="34" width="10" style="805" customWidth="1"/>
    <col min="35" max="35" width="0" style="805" hidden="1" customWidth="1"/>
    <col min="36" max="36" width="16" style="805" hidden="1" customWidth="1"/>
    <col min="37" max="37" width="15.42578125" style="805" hidden="1" customWidth="1"/>
    <col min="38" max="38" width="12" style="805" hidden="1" customWidth="1"/>
    <col min="39" max="39" width="15.42578125" style="805" hidden="1" customWidth="1"/>
    <col min="40" max="40" width="11.7109375" style="805" hidden="1" customWidth="1"/>
    <col min="41" max="41" width="0" style="803" hidden="1" customWidth="1"/>
    <col min="42" max="42" width="0" style="804" hidden="1" customWidth="1"/>
    <col min="43" max="43" width="0" style="803" hidden="1" customWidth="1"/>
    <col min="44" max="16384" width="11.42578125" style="805"/>
  </cols>
  <sheetData>
    <row r="1" spans="1:43" x14ac:dyDescent="0.15">
      <c r="A1" s="2760" t="s">
        <v>0</v>
      </c>
      <c r="B1" s="2761"/>
      <c r="C1" s="2761"/>
      <c r="D1" s="2761"/>
      <c r="E1" s="2761"/>
      <c r="F1" s="2761"/>
      <c r="G1" s="2761"/>
      <c r="H1" s="2761"/>
      <c r="I1" s="2761"/>
      <c r="J1" s="2761"/>
      <c r="K1" s="2761"/>
      <c r="L1" s="2761"/>
      <c r="M1" s="2761"/>
      <c r="N1" s="2761"/>
      <c r="O1" s="2761"/>
      <c r="P1" s="2761"/>
      <c r="Q1" s="2761"/>
      <c r="R1" s="2761"/>
      <c r="S1" s="2761"/>
      <c r="T1" s="2761"/>
      <c r="U1" s="2761"/>
      <c r="V1" s="2761"/>
      <c r="W1" s="2761"/>
      <c r="X1" s="2761"/>
      <c r="Y1" s="2761"/>
      <c r="Z1" s="2761"/>
      <c r="AA1" s="2761"/>
      <c r="AB1" s="2761"/>
      <c r="AC1" s="2761"/>
      <c r="AD1" s="2761"/>
      <c r="AE1" s="2761"/>
      <c r="AF1" s="2761"/>
      <c r="AG1" s="2761"/>
      <c r="AH1" s="2762"/>
      <c r="AI1" s="798"/>
      <c r="AJ1" s="798"/>
      <c r="AK1" s="798"/>
      <c r="AL1" s="798"/>
      <c r="AM1" s="798"/>
      <c r="AN1" s="798"/>
    </row>
    <row r="2" spans="1:43" x14ac:dyDescent="0.15">
      <c r="A2" s="2760" t="s">
        <v>43</v>
      </c>
      <c r="B2" s="2761"/>
      <c r="C2" s="2761"/>
      <c r="D2" s="2761"/>
      <c r="E2" s="2761"/>
      <c r="F2" s="2761"/>
      <c r="G2" s="2761"/>
      <c r="H2" s="2761"/>
      <c r="I2" s="2761"/>
      <c r="J2" s="2761"/>
      <c r="K2" s="2761"/>
      <c r="L2" s="2761"/>
      <c r="M2" s="2761"/>
      <c r="N2" s="2761"/>
      <c r="O2" s="2761"/>
      <c r="P2" s="2761"/>
      <c r="Q2" s="2761"/>
      <c r="R2" s="2761"/>
      <c r="S2" s="2761"/>
      <c r="T2" s="2761"/>
      <c r="U2" s="2761"/>
      <c r="V2" s="2761"/>
      <c r="W2" s="2761"/>
      <c r="X2" s="2761"/>
      <c r="Y2" s="2761"/>
      <c r="Z2" s="2761"/>
      <c r="AA2" s="2761"/>
      <c r="AB2" s="2761"/>
      <c r="AC2" s="2761"/>
      <c r="AD2" s="2761"/>
      <c r="AE2" s="2761"/>
      <c r="AF2" s="2761"/>
      <c r="AG2" s="2761"/>
      <c r="AH2" s="2762"/>
      <c r="AI2" s="798"/>
      <c r="AJ2" s="798"/>
      <c r="AK2" s="798"/>
      <c r="AL2" s="798"/>
      <c r="AM2" s="798"/>
      <c r="AN2" s="798"/>
    </row>
    <row r="3" spans="1:43" hidden="1" x14ac:dyDescent="0.15">
      <c r="A3" s="797"/>
      <c r="B3" s="796">
        <f>12498955*50%</f>
        <v>6249477.5</v>
      </c>
      <c r="C3" s="796"/>
      <c r="D3" s="796"/>
      <c r="E3" s="838" t="s">
        <v>44</v>
      </c>
      <c r="F3" s="838"/>
      <c r="G3" s="838"/>
      <c r="H3" s="838"/>
      <c r="I3" s="838"/>
      <c r="J3" s="838"/>
      <c r="K3" s="838"/>
      <c r="L3" s="838"/>
      <c r="M3" s="796"/>
      <c r="N3" s="796"/>
      <c r="O3" s="796"/>
      <c r="P3" s="796"/>
      <c r="Q3" s="796"/>
      <c r="R3" s="796"/>
      <c r="S3" s="796"/>
      <c r="T3" s="796"/>
      <c r="U3" s="857" t="s">
        <v>1</v>
      </c>
      <c r="V3" s="796"/>
      <c r="W3" s="796"/>
      <c r="X3" s="858">
        <f>P123/1000</f>
        <v>121774.40700000001</v>
      </c>
      <c r="Y3" s="796"/>
      <c r="Z3" s="798"/>
      <c r="AA3" s="798"/>
      <c r="AB3" s="798"/>
      <c r="AC3" s="798"/>
      <c r="AD3" s="798"/>
      <c r="AE3" s="798"/>
      <c r="AF3" s="798"/>
      <c r="AG3" s="798"/>
      <c r="AH3" s="798"/>
      <c r="AI3" s="798"/>
      <c r="AJ3" s="798"/>
      <c r="AK3" s="798"/>
      <c r="AL3" s="798"/>
      <c r="AM3" s="798"/>
      <c r="AN3" s="798"/>
    </row>
    <row r="4" spans="1:43" hidden="1" x14ac:dyDescent="0.15">
      <c r="A4" s="797"/>
      <c r="B4" s="796"/>
      <c r="C4" s="796"/>
      <c r="D4" s="796"/>
      <c r="E4" s="838"/>
      <c r="F4" s="838"/>
      <c r="G4" s="838"/>
      <c r="H4" s="838"/>
      <c r="I4" s="838"/>
      <c r="J4" s="838"/>
      <c r="K4" s="838"/>
      <c r="L4" s="838"/>
      <c r="M4" s="796"/>
      <c r="N4" s="796"/>
      <c r="O4" s="796"/>
      <c r="P4" s="796"/>
      <c r="Q4" s="796"/>
      <c r="R4" s="796"/>
      <c r="S4" s="796"/>
      <c r="T4" s="796"/>
      <c r="U4" s="857"/>
      <c r="V4" s="796"/>
      <c r="W4" s="796"/>
      <c r="X4" s="796"/>
      <c r="Y4" s="796"/>
      <c r="Z4" s="798"/>
      <c r="AA4" s="798"/>
      <c r="AB4" s="798"/>
      <c r="AC4" s="798"/>
      <c r="AD4" s="798"/>
      <c r="AE4" s="798"/>
      <c r="AF4" s="798"/>
      <c r="AG4" s="798"/>
      <c r="AH4" s="798"/>
      <c r="AI4" s="798"/>
      <c r="AJ4" s="798"/>
      <c r="AK4" s="798"/>
      <c r="AL4" s="798"/>
      <c r="AM4" s="798"/>
      <c r="AN4" s="798"/>
    </row>
    <row r="5" spans="1:43" hidden="1" x14ac:dyDescent="0.15">
      <c r="A5" s="797"/>
      <c r="B5" s="796"/>
      <c r="C5" s="796"/>
      <c r="D5" s="796"/>
      <c r="E5" s="838"/>
      <c r="F5" s="838"/>
      <c r="G5" s="838"/>
      <c r="H5" s="838"/>
      <c r="I5" s="838"/>
      <c r="J5" s="838"/>
      <c r="K5" s="838"/>
      <c r="L5" s="838"/>
      <c r="M5" s="796"/>
      <c r="N5" s="796"/>
      <c r="O5" s="796"/>
      <c r="P5" s="796"/>
      <c r="Q5" s="796"/>
      <c r="R5" s="796"/>
      <c r="S5" s="796"/>
      <c r="T5" s="796"/>
      <c r="U5" s="857"/>
      <c r="V5" s="796"/>
      <c r="W5" s="796"/>
      <c r="X5" s="796"/>
      <c r="Y5" s="796"/>
      <c r="Z5" s="798"/>
      <c r="AA5" s="798"/>
      <c r="AB5" s="798"/>
      <c r="AC5" s="798"/>
      <c r="AD5" s="798"/>
      <c r="AE5" s="798"/>
      <c r="AF5" s="798"/>
      <c r="AG5" s="798"/>
      <c r="AH5" s="798"/>
      <c r="AI5" s="798"/>
      <c r="AJ5" s="798"/>
      <c r="AK5" s="798"/>
      <c r="AL5" s="798"/>
      <c r="AM5" s="798"/>
      <c r="AN5" s="798"/>
    </row>
    <row r="6" spans="1:43" hidden="1" x14ac:dyDescent="0.15">
      <c r="A6" s="797"/>
      <c r="B6" s="796"/>
      <c r="C6" s="455"/>
      <c r="D6" s="796"/>
      <c r="E6" s="796"/>
      <c r="F6" s="796"/>
      <c r="G6" s="796"/>
      <c r="H6" s="796"/>
      <c r="I6" s="796"/>
      <c r="J6" s="796"/>
      <c r="K6" s="798"/>
      <c r="L6" s="796"/>
      <c r="M6" s="796"/>
      <c r="N6" s="796"/>
      <c r="O6" s="796"/>
      <c r="P6" s="796"/>
      <c r="Q6" s="796"/>
      <c r="R6" s="796"/>
      <c r="S6" s="796"/>
      <c r="T6" s="796"/>
      <c r="U6" s="857" t="s">
        <v>2</v>
      </c>
      <c r="V6" s="796"/>
      <c r="W6" s="796"/>
      <c r="X6" s="798"/>
      <c r="Y6" s="798"/>
      <c r="Z6" s="798"/>
      <c r="AA6" s="798"/>
      <c r="AB6" s="798"/>
      <c r="AC6" s="798"/>
      <c r="AD6" s="798"/>
      <c r="AE6" s="798"/>
      <c r="AF6" s="798"/>
      <c r="AG6" s="798"/>
      <c r="AH6" s="798"/>
      <c r="AI6" s="798"/>
      <c r="AJ6" s="798"/>
      <c r="AK6" s="798"/>
      <c r="AL6" s="798"/>
      <c r="AM6" s="798"/>
      <c r="AN6" s="798"/>
    </row>
    <row r="7" spans="1:43" ht="9" customHeight="1" x14ac:dyDescent="0.15">
      <c r="A7" s="2299" t="s">
        <v>3</v>
      </c>
      <c r="B7" s="2299" t="s">
        <v>4</v>
      </c>
      <c r="C7" s="2299" t="s">
        <v>5</v>
      </c>
      <c r="D7" s="859" t="s">
        <v>6</v>
      </c>
      <c r="E7" s="859"/>
      <c r="F7" s="859" t="s">
        <v>7</v>
      </c>
      <c r="G7" s="859"/>
      <c r="H7" s="859"/>
      <c r="I7" s="2299" t="s">
        <v>8</v>
      </c>
      <c r="J7" s="2764" t="s">
        <v>9</v>
      </c>
      <c r="K7" s="2764"/>
      <c r="L7" s="2764"/>
      <c r="M7" s="2299" t="s">
        <v>10</v>
      </c>
      <c r="N7" s="2299" t="s">
        <v>11</v>
      </c>
      <c r="O7" s="2299" t="s">
        <v>12</v>
      </c>
      <c r="P7" s="2299" t="s">
        <v>13</v>
      </c>
      <c r="Q7" s="779" t="s">
        <v>62</v>
      </c>
      <c r="R7" s="779" t="s">
        <v>59</v>
      </c>
      <c r="S7" s="779" t="s">
        <v>60</v>
      </c>
      <c r="T7" s="779" t="s">
        <v>61</v>
      </c>
      <c r="U7" s="2764" t="s">
        <v>14</v>
      </c>
      <c r="V7" s="2764"/>
      <c r="W7" s="2764"/>
      <c r="X7" s="2299" t="s">
        <v>15</v>
      </c>
      <c r="Y7" s="2299" t="s">
        <v>16</v>
      </c>
      <c r="Z7" s="2763" t="s">
        <v>17</v>
      </c>
      <c r="AA7" s="2763"/>
      <c r="AB7" s="2763"/>
      <c r="AC7" s="2763"/>
      <c r="AD7" s="2763"/>
      <c r="AE7" s="2763"/>
      <c r="AF7" s="2763"/>
      <c r="AG7" s="2763"/>
      <c r="AH7" s="2763"/>
      <c r="AI7" s="2764" t="s">
        <v>18</v>
      </c>
      <c r="AJ7" s="2764" t="s">
        <v>19</v>
      </c>
      <c r="AK7" s="2764" t="s">
        <v>48</v>
      </c>
      <c r="AL7" s="2764" t="s">
        <v>50</v>
      </c>
      <c r="AM7" s="2764" t="s">
        <v>51</v>
      </c>
      <c r="AN7" s="2298" t="s">
        <v>52</v>
      </c>
      <c r="AO7" s="2768" t="s">
        <v>1226</v>
      </c>
      <c r="AP7" s="2281" t="s">
        <v>1227</v>
      </c>
      <c r="AQ7" s="2768" t="s">
        <v>1228</v>
      </c>
    </row>
    <row r="8" spans="1:43" x14ac:dyDescent="0.15">
      <c r="A8" s="2299"/>
      <c r="B8" s="2299"/>
      <c r="C8" s="2299"/>
      <c r="D8" s="794" t="s">
        <v>20</v>
      </c>
      <c r="E8" s="794" t="s">
        <v>21</v>
      </c>
      <c r="F8" s="794" t="s">
        <v>22</v>
      </c>
      <c r="G8" s="794" t="s">
        <v>23</v>
      </c>
      <c r="H8" s="794" t="s">
        <v>24</v>
      </c>
      <c r="I8" s="2299"/>
      <c r="J8" s="779" t="s">
        <v>25</v>
      </c>
      <c r="K8" s="794" t="s">
        <v>23</v>
      </c>
      <c r="L8" s="794" t="s">
        <v>26</v>
      </c>
      <c r="M8" s="2299"/>
      <c r="N8" s="2299"/>
      <c r="O8" s="2299"/>
      <c r="P8" s="2299" t="s">
        <v>27</v>
      </c>
      <c r="Q8" s="779"/>
      <c r="R8" s="779"/>
      <c r="S8" s="779"/>
      <c r="T8" s="779"/>
      <c r="U8" s="794" t="s">
        <v>28</v>
      </c>
      <c r="V8" s="794" t="s">
        <v>29</v>
      </c>
      <c r="W8" s="794" t="s">
        <v>30</v>
      </c>
      <c r="X8" s="2299" t="s">
        <v>31</v>
      </c>
      <c r="Y8" s="2299" t="s">
        <v>32</v>
      </c>
      <c r="Z8" s="798" t="s">
        <v>33</v>
      </c>
      <c r="AA8" s="798" t="s">
        <v>34</v>
      </c>
      <c r="AB8" s="798" t="s">
        <v>35</v>
      </c>
      <c r="AC8" s="798" t="s">
        <v>36</v>
      </c>
      <c r="AD8" s="798" t="s">
        <v>37</v>
      </c>
      <c r="AE8" s="798" t="s">
        <v>1374</v>
      </c>
      <c r="AF8" s="798" t="s">
        <v>38</v>
      </c>
      <c r="AG8" s="798" t="s">
        <v>855</v>
      </c>
      <c r="AH8" s="798" t="s">
        <v>39</v>
      </c>
      <c r="AI8" s="2764"/>
      <c r="AJ8" s="2764"/>
      <c r="AK8" s="2764"/>
      <c r="AL8" s="2764"/>
      <c r="AM8" s="2764"/>
      <c r="AN8" s="2298"/>
      <c r="AO8" s="2768"/>
      <c r="AP8" s="2281"/>
      <c r="AQ8" s="2768"/>
    </row>
    <row r="9" spans="1:43" ht="18" x14ac:dyDescent="0.15">
      <c r="A9" s="779" t="s">
        <v>45</v>
      </c>
      <c r="B9" s="778" t="s">
        <v>46</v>
      </c>
      <c r="C9" s="779" t="s">
        <v>42</v>
      </c>
      <c r="D9" s="778" t="s">
        <v>41</v>
      </c>
      <c r="E9" s="794" t="s">
        <v>40</v>
      </c>
      <c r="F9" s="799" t="s">
        <v>47</v>
      </c>
      <c r="G9" s="793">
        <v>39843</v>
      </c>
      <c r="H9" s="800">
        <v>13900000</v>
      </c>
      <c r="I9" s="775">
        <v>39864</v>
      </c>
      <c r="J9" s="806" t="s">
        <v>63</v>
      </c>
      <c r="K9" s="793">
        <v>39864</v>
      </c>
      <c r="L9" s="800">
        <v>13837500</v>
      </c>
      <c r="M9" s="775">
        <v>39867</v>
      </c>
      <c r="N9" s="775">
        <v>39876</v>
      </c>
      <c r="O9" s="779">
        <v>15</v>
      </c>
      <c r="P9" s="808">
        <v>13837500</v>
      </c>
      <c r="Q9" s="860" t="s">
        <v>65</v>
      </c>
      <c r="R9" s="808">
        <v>6918750</v>
      </c>
      <c r="S9" s="808">
        <v>6351411</v>
      </c>
      <c r="T9" s="830">
        <v>39876</v>
      </c>
      <c r="U9" s="794"/>
      <c r="V9" s="794"/>
      <c r="W9" s="794"/>
      <c r="X9" s="775">
        <v>39884</v>
      </c>
      <c r="Y9" s="775">
        <v>39892</v>
      </c>
      <c r="Z9" s="774">
        <v>13837500</v>
      </c>
      <c r="AA9" s="773"/>
      <c r="AB9" s="773"/>
      <c r="AC9" s="773"/>
      <c r="AD9" s="773"/>
      <c r="AE9" s="773"/>
      <c r="AF9" s="773"/>
      <c r="AG9" s="773"/>
      <c r="AH9" s="774"/>
      <c r="AI9" s="455" t="s">
        <v>71</v>
      </c>
      <c r="AJ9" s="801">
        <f>AH9+AF9+AD9+AC9+AB9+AA9+Z9</f>
        <v>13837500</v>
      </c>
      <c r="AK9" s="802" t="s">
        <v>49</v>
      </c>
      <c r="AL9" s="798" t="s">
        <v>53</v>
      </c>
      <c r="AM9" s="798">
        <v>3138695353</v>
      </c>
      <c r="AN9" s="798"/>
      <c r="AO9" s="803" t="s">
        <v>1229</v>
      </c>
      <c r="AP9" s="804" t="s">
        <v>1229</v>
      </c>
      <c r="AQ9" s="803" t="s">
        <v>1229</v>
      </c>
    </row>
    <row r="10" spans="1:43" ht="18" x14ac:dyDescent="0.15">
      <c r="A10" s="779" t="s">
        <v>54</v>
      </c>
      <c r="B10" s="778" t="s">
        <v>55</v>
      </c>
      <c r="C10" s="779" t="s">
        <v>42</v>
      </c>
      <c r="D10" s="778" t="s">
        <v>95</v>
      </c>
      <c r="E10" s="794" t="s">
        <v>56</v>
      </c>
      <c r="F10" s="799" t="s">
        <v>57</v>
      </c>
      <c r="G10" s="793">
        <v>39843</v>
      </c>
      <c r="H10" s="800">
        <v>12000000</v>
      </c>
      <c r="I10" s="775">
        <v>39864</v>
      </c>
      <c r="J10" s="806" t="s">
        <v>64</v>
      </c>
      <c r="K10" s="793">
        <v>39864</v>
      </c>
      <c r="L10" s="800">
        <v>11977350</v>
      </c>
      <c r="M10" s="775">
        <v>39864</v>
      </c>
      <c r="N10" s="775">
        <v>39876</v>
      </c>
      <c r="O10" s="779">
        <v>15</v>
      </c>
      <c r="P10" s="808">
        <v>11977350</v>
      </c>
      <c r="Q10" s="860" t="s">
        <v>65</v>
      </c>
      <c r="R10" s="808">
        <f>P10/2</f>
        <v>5988675</v>
      </c>
      <c r="S10" s="808">
        <v>5481584</v>
      </c>
      <c r="T10" s="830">
        <v>39876</v>
      </c>
      <c r="U10" s="794">
        <v>0</v>
      </c>
      <c r="V10" s="794">
        <v>0</v>
      </c>
      <c r="W10" s="794">
        <v>0</v>
      </c>
      <c r="X10" s="775">
        <v>39884</v>
      </c>
      <c r="Y10" s="775">
        <v>39892</v>
      </c>
      <c r="Z10" s="774">
        <v>11977350</v>
      </c>
      <c r="AA10" s="773"/>
      <c r="AB10" s="773"/>
      <c r="AC10" s="773"/>
      <c r="AD10" s="773"/>
      <c r="AE10" s="773"/>
      <c r="AF10" s="773"/>
      <c r="AG10" s="773"/>
      <c r="AH10" s="774"/>
      <c r="AI10" s="455" t="s">
        <v>71</v>
      </c>
      <c r="AJ10" s="801">
        <f t="shared" ref="AJ10:AJ43" si="0">AH10+AF10+AD10+AC10+AB10+AA10+Z10</f>
        <v>11977350</v>
      </c>
      <c r="AK10" s="802" t="s">
        <v>49</v>
      </c>
      <c r="AL10" s="798" t="s">
        <v>58</v>
      </c>
      <c r="AM10" s="798">
        <v>3118956522</v>
      </c>
      <c r="AN10" s="798"/>
      <c r="AO10" s="803" t="s">
        <v>1229</v>
      </c>
      <c r="AP10" s="804" t="s">
        <v>1229</v>
      </c>
      <c r="AQ10" s="803" t="s">
        <v>1229</v>
      </c>
    </row>
    <row r="11" spans="1:43" ht="18" x14ac:dyDescent="0.15">
      <c r="A11" s="779" t="s">
        <v>66</v>
      </c>
      <c r="B11" s="778" t="s">
        <v>67</v>
      </c>
      <c r="C11" s="779" t="s">
        <v>42</v>
      </c>
      <c r="D11" s="778" t="s">
        <v>68</v>
      </c>
      <c r="E11" s="794" t="s">
        <v>69</v>
      </c>
      <c r="F11" s="799" t="s">
        <v>70</v>
      </c>
      <c r="G11" s="793">
        <v>39882</v>
      </c>
      <c r="H11" s="800">
        <v>13850000</v>
      </c>
      <c r="I11" s="775">
        <v>39892</v>
      </c>
      <c r="J11" s="806" t="s">
        <v>93</v>
      </c>
      <c r="K11" s="793">
        <v>39892</v>
      </c>
      <c r="L11" s="800">
        <v>13840873</v>
      </c>
      <c r="M11" s="806">
        <v>39898</v>
      </c>
      <c r="N11" s="775">
        <v>39916</v>
      </c>
      <c r="O11" s="779">
        <v>30</v>
      </c>
      <c r="P11" s="808">
        <v>13840873</v>
      </c>
      <c r="Q11" s="860" t="s">
        <v>65</v>
      </c>
      <c r="R11" s="808">
        <f>P11/2</f>
        <v>6920436.5</v>
      </c>
      <c r="S11" s="808"/>
      <c r="T11" s="808"/>
      <c r="U11" s="793">
        <v>39926</v>
      </c>
      <c r="V11" s="794">
        <v>0</v>
      </c>
      <c r="W11" s="795">
        <v>6904397</v>
      </c>
      <c r="X11" s="775">
        <v>39941</v>
      </c>
      <c r="Y11" s="775">
        <v>39948</v>
      </c>
      <c r="Z11" s="774"/>
      <c r="AA11" s="773"/>
      <c r="AB11" s="773"/>
      <c r="AC11" s="773"/>
      <c r="AD11" s="773"/>
      <c r="AE11" s="773"/>
      <c r="AF11" s="773"/>
      <c r="AG11" s="773"/>
      <c r="AH11" s="774">
        <v>20745270</v>
      </c>
      <c r="AI11" s="455" t="s">
        <v>125</v>
      </c>
      <c r="AJ11" s="801">
        <f t="shared" si="0"/>
        <v>20745270</v>
      </c>
      <c r="AK11" s="807" t="s">
        <v>130</v>
      </c>
      <c r="AL11" s="798" t="s">
        <v>72</v>
      </c>
      <c r="AM11" s="798">
        <v>3133194551</v>
      </c>
      <c r="AN11" s="798"/>
      <c r="AO11" s="803" t="s">
        <v>1229</v>
      </c>
      <c r="AP11" s="804" t="s">
        <v>1229</v>
      </c>
      <c r="AQ11" s="803" t="s">
        <v>1229</v>
      </c>
    </row>
    <row r="12" spans="1:43" ht="18" x14ac:dyDescent="0.15">
      <c r="A12" s="779" t="s">
        <v>73</v>
      </c>
      <c r="B12" s="778" t="s">
        <v>74</v>
      </c>
      <c r="C12" s="779" t="s">
        <v>42</v>
      </c>
      <c r="D12" s="778" t="s">
        <v>75</v>
      </c>
      <c r="E12" s="794" t="s">
        <v>76</v>
      </c>
      <c r="F12" s="799" t="s">
        <v>77</v>
      </c>
      <c r="G12" s="793">
        <v>39871</v>
      </c>
      <c r="H12" s="800">
        <v>10000000</v>
      </c>
      <c r="I12" s="775">
        <v>39892</v>
      </c>
      <c r="J12" s="806" t="s">
        <v>92</v>
      </c>
      <c r="K12" s="793">
        <v>39892</v>
      </c>
      <c r="L12" s="800">
        <v>9982960</v>
      </c>
      <c r="M12" s="806" t="s">
        <v>96</v>
      </c>
      <c r="N12" s="775">
        <v>39892</v>
      </c>
      <c r="O12" s="779">
        <v>8</v>
      </c>
      <c r="P12" s="808">
        <v>9982960</v>
      </c>
      <c r="Q12" s="808"/>
      <c r="R12" s="808"/>
      <c r="S12" s="808"/>
      <c r="T12" s="808"/>
      <c r="U12" s="794"/>
      <c r="V12" s="794"/>
      <c r="W12" s="794"/>
      <c r="X12" s="775">
        <v>39899</v>
      </c>
      <c r="Y12" s="775">
        <v>39903</v>
      </c>
      <c r="Z12" s="774">
        <v>9982960</v>
      </c>
      <c r="AA12" s="773"/>
      <c r="AB12" s="773"/>
      <c r="AC12" s="773"/>
      <c r="AD12" s="773"/>
      <c r="AE12" s="773"/>
      <c r="AF12" s="773"/>
      <c r="AG12" s="773"/>
      <c r="AH12" s="774"/>
      <c r="AI12" s="455" t="s">
        <v>71</v>
      </c>
      <c r="AJ12" s="801">
        <f t="shared" si="0"/>
        <v>9982960</v>
      </c>
      <c r="AK12" s="807" t="s">
        <v>131</v>
      </c>
      <c r="AL12" s="798" t="s">
        <v>78</v>
      </c>
      <c r="AM12" s="798">
        <v>3122031645</v>
      </c>
      <c r="AN12" s="798"/>
      <c r="AO12" s="803" t="s">
        <v>1229</v>
      </c>
      <c r="AP12" s="804" t="s">
        <v>1229</v>
      </c>
      <c r="AQ12" s="803" t="s">
        <v>1229</v>
      </c>
    </row>
    <row r="13" spans="1:43" ht="18" x14ac:dyDescent="0.15">
      <c r="A13" s="779" t="s">
        <v>79</v>
      </c>
      <c r="B13" s="778" t="s">
        <v>80</v>
      </c>
      <c r="C13" s="779" t="s">
        <v>42</v>
      </c>
      <c r="D13" s="778" t="s">
        <v>81</v>
      </c>
      <c r="E13" s="794" t="s">
        <v>82</v>
      </c>
      <c r="F13" s="799" t="s">
        <v>83</v>
      </c>
      <c r="G13" s="793">
        <v>39871</v>
      </c>
      <c r="H13" s="800">
        <v>10000000</v>
      </c>
      <c r="I13" s="775">
        <v>39896</v>
      </c>
      <c r="J13" s="806" t="s">
        <v>91</v>
      </c>
      <c r="K13" s="793">
        <v>39896</v>
      </c>
      <c r="L13" s="800">
        <v>6243250</v>
      </c>
      <c r="M13" s="806" t="s">
        <v>96</v>
      </c>
      <c r="N13" s="775">
        <v>39896</v>
      </c>
      <c r="O13" s="779">
        <v>8</v>
      </c>
      <c r="P13" s="808">
        <v>6243250</v>
      </c>
      <c r="Q13" s="808"/>
      <c r="R13" s="808"/>
      <c r="S13" s="808"/>
      <c r="T13" s="808"/>
      <c r="U13" s="794"/>
      <c r="V13" s="794"/>
      <c r="W13" s="794"/>
      <c r="X13" s="775">
        <v>39903</v>
      </c>
      <c r="Y13" s="775">
        <v>39903</v>
      </c>
      <c r="Z13" s="774">
        <v>6243250</v>
      </c>
      <c r="AA13" s="773"/>
      <c r="AB13" s="773"/>
      <c r="AC13" s="773"/>
      <c r="AD13" s="773"/>
      <c r="AE13" s="773"/>
      <c r="AF13" s="773"/>
      <c r="AG13" s="773"/>
      <c r="AH13" s="774"/>
      <c r="AI13" s="455" t="s">
        <v>71</v>
      </c>
      <c r="AJ13" s="801">
        <f t="shared" si="0"/>
        <v>6243250</v>
      </c>
      <c r="AK13" s="807" t="s">
        <v>132</v>
      </c>
      <c r="AL13" s="798" t="s">
        <v>84</v>
      </c>
      <c r="AM13" s="798">
        <v>3143780588</v>
      </c>
      <c r="AN13" s="798"/>
      <c r="AO13" s="803" t="s">
        <v>1229</v>
      </c>
      <c r="AP13" s="804" t="s">
        <v>1229</v>
      </c>
      <c r="AQ13" s="803" t="s">
        <v>1229</v>
      </c>
    </row>
    <row r="14" spans="1:43" ht="27" x14ac:dyDescent="0.15">
      <c r="A14" s="779" t="s">
        <v>85</v>
      </c>
      <c r="B14" s="778" t="s">
        <v>86</v>
      </c>
      <c r="C14" s="779" t="s">
        <v>42</v>
      </c>
      <c r="D14" s="778" t="s">
        <v>87</v>
      </c>
      <c r="E14" s="794" t="s">
        <v>88</v>
      </c>
      <c r="F14" s="799" t="s">
        <v>89</v>
      </c>
      <c r="G14" s="793">
        <v>39882</v>
      </c>
      <c r="H14" s="800">
        <v>13900000</v>
      </c>
      <c r="I14" s="775">
        <v>39896</v>
      </c>
      <c r="J14" s="806" t="s">
        <v>94</v>
      </c>
      <c r="K14" s="793">
        <v>39896</v>
      </c>
      <c r="L14" s="800">
        <v>13892672</v>
      </c>
      <c r="M14" s="775">
        <v>39898</v>
      </c>
      <c r="N14" s="775">
        <v>39904</v>
      </c>
      <c r="O14" s="779">
        <v>30</v>
      </c>
      <c r="P14" s="808">
        <v>13892672</v>
      </c>
      <c r="Q14" s="860" t="s">
        <v>65</v>
      </c>
      <c r="R14" s="808">
        <v>6946336</v>
      </c>
      <c r="S14" s="808">
        <v>6372675</v>
      </c>
      <c r="T14" s="830">
        <v>39903</v>
      </c>
      <c r="U14" s="794"/>
      <c r="V14" s="794"/>
      <c r="W14" s="794"/>
      <c r="X14" s="775">
        <v>39917</v>
      </c>
      <c r="Y14" s="775">
        <v>39926</v>
      </c>
      <c r="Z14" s="773"/>
      <c r="AA14" s="773"/>
      <c r="AB14" s="856">
        <v>13892672</v>
      </c>
      <c r="AC14" s="773"/>
      <c r="AD14" s="773"/>
      <c r="AE14" s="773"/>
      <c r="AF14" s="773"/>
      <c r="AG14" s="773"/>
      <c r="AH14" s="774"/>
      <c r="AI14" s="455" t="s">
        <v>71</v>
      </c>
      <c r="AJ14" s="801">
        <f t="shared" si="0"/>
        <v>13892672</v>
      </c>
      <c r="AK14" s="807" t="s">
        <v>133</v>
      </c>
      <c r="AL14" s="798" t="s">
        <v>90</v>
      </c>
      <c r="AM14" s="798">
        <v>3138740863</v>
      </c>
      <c r="AN14" s="798"/>
      <c r="AO14" s="803" t="s">
        <v>1229</v>
      </c>
      <c r="AP14" s="804" t="s">
        <v>1229</v>
      </c>
      <c r="AQ14" s="803" t="s">
        <v>1229</v>
      </c>
    </row>
    <row r="15" spans="1:43" ht="18" x14ac:dyDescent="0.15">
      <c r="A15" s="779" t="s">
        <v>97</v>
      </c>
      <c r="B15" s="778" t="s">
        <v>98</v>
      </c>
      <c r="C15" s="779" t="s">
        <v>42</v>
      </c>
      <c r="D15" s="778" t="s">
        <v>99</v>
      </c>
      <c r="E15" s="794" t="s">
        <v>100</v>
      </c>
      <c r="F15" s="799" t="s">
        <v>101</v>
      </c>
      <c r="G15" s="793">
        <v>39897</v>
      </c>
      <c r="H15" s="800">
        <v>13800000</v>
      </c>
      <c r="I15" s="775">
        <v>39906</v>
      </c>
      <c r="J15" s="806" t="s">
        <v>104</v>
      </c>
      <c r="K15" s="793">
        <v>39906</v>
      </c>
      <c r="L15" s="800">
        <v>13765908</v>
      </c>
      <c r="M15" s="775">
        <v>39906</v>
      </c>
      <c r="N15" s="775">
        <v>39918</v>
      </c>
      <c r="O15" s="779">
        <v>30</v>
      </c>
      <c r="P15" s="808">
        <v>13765908</v>
      </c>
      <c r="Q15" s="860" t="s">
        <v>65</v>
      </c>
      <c r="R15" s="808">
        <f>P15/2</f>
        <v>6882954</v>
      </c>
      <c r="S15" s="808"/>
      <c r="T15" s="808"/>
      <c r="U15" s="794"/>
      <c r="V15" s="794"/>
      <c r="W15" s="794"/>
      <c r="X15" s="775">
        <v>39944</v>
      </c>
      <c r="Y15" s="775">
        <v>39948</v>
      </c>
      <c r="Z15" s="773"/>
      <c r="AA15" s="774">
        <v>13765908</v>
      </c>
      <c r="AB15" s="773"/>
      <c r="AC15" s="773"/>
      <c r="AD15" s="773"/>
      <c r="AE15" s="773"/>
      <c r="AF15" s="773"/>
      <c r="AG15" s="773"/>
      <c r="AH15" s="774"/>
      <c r="AI15" s="455" t="s">
        <v>71</v>
      </c>
      <c r="AJ15" s="801">
        <f t="shared" si="0"/>
        <v>13765908</v>
      </c>
      <c r="AK15" s="807" t="s">
        <v>102</v>
      </c>
      <c r="AL15" s="798" t="s">
        <v>103</v>
      </c>
      <c r="AM15" s="798">
        <v>3172436999</v>
      </c>
      <c r="AN15" s="798"/>
      <c r="AO15" s="803" t="s">
        <v>1229</v>
      </c>
      <c r="AP15" s="804" t="s">
        <v>1229</v>
      </c>
      <c r="AQ15" s="803" t="s">
        <v>1229</v>
      </c>
    </row>
    <row r="16" spans="1:43" ht="18" x14ac:dyDescent="0.15">
      <c r="A16" s="779" t="s">
        <v>585</v>
      </c>
      <c r="B16" s="778" t="s">
        <v>114</v>
      </c>
      <c r="C16" s="779" t="s">
        <v>42</v>
      </c>
      <c r="D16" s="778" t="s">
        <v>115</v>
      </c>
      <c r="E16" s="794" t="s">
        <v>116</v>
      </c>
      <c r="F16" s="799" t="s">
        <v>117</v>
      </c>
      <c r="G16" s="793">
        <v>39904</v>
      </c>
      <c r="H16" s="800">
        <v>13500000</v>
      </c>
      <c r="I16" s="775">
        <v>39918</v>
      </c>
      <c r="J16" s="806" t="s">
        <v>121</v>
      </c>
      <c r="K16" s="793">
        <v>39918</v>
      </c>
      <c r="L16" s="800">
        <v>13494049</v>
      </c>
      <c r="M16" s="775">
        <v>39918</v>
      </c>
      <c r="N16" s="775">
        <v>39927</v>
      </c>
      <c r="O16" s="779">
        <v>15</v>
      </c>
      <c r="P16" s="808">
        <v>13494049</v>
      </c>
      <c r="Q16" s="808"/>
      <c r="R16" s="808"/>
      <c r="S16" s="808"/>
      <c r="T16" s="808"/>
      <c r="U16" s="794"/>
      <c r="V16" s="794"/>
      <c r="W16" s="794"/>
      <c r="X16" s="775">
        <v>39933</v>
      </c>
      <c r="Y16" s="775">
        <v>39944</v>
      </c>
      <c r="Z16" s="773"/>
      <c r="AA16" s="774">
        <v>13494049</v>
      </c>
      <c r="AB16" s="773"/>
      <c r="AC16" s="773"/>
      <c r="AD16" s="773"/>
      <c r="AE16" s="773"/>
      <c r="AF16" s="773"/>
      <c r="AG16" s="773"/>
      <c r="AH16" s="774"/>
      <c r="AI16" s="455" t="s">
        <v>111</v>
      </c>
      <c r="AJ16" s="801">
        <f t="shared" si="0"/>
        <v>13494049</v>
      </c>
      <c r="AK16" s="807" t="s">
        <v>118</v>
      </c>
      <c r="AL16" s="798" t="s">
        <v>119</v>
      </c>
      <c r="AM16" s="798">
        <v>3138308700</v>
      </c>
      <c r="AN16" s="798"/>
      <c r="AO16" s="803" t="s">
        <v>1229</v>
      </c>
      <c r="AP16" s="804" t="s">
        <v>1229</v>
      </c>
      <c r="AQ16" s="803" t="s">
        <v>1229</v>
      </c>
    </row>
    <row r="17" spans="1:43" ht="27" x14ac:dyDescent="0.15">
      <c r="A17" s="779" t="s">
        <v>586</v>
      </c>
      <c r="B17" s="778" t="s">
        <v>107</v>
      </c>
      <c r="C17" s="779" t="s">
        <v>42</v>
      </c>
      <c r="D17" s="778" t="s">
        <v>108</v>
      </c>
      <c r="E17" s="794" t="s">
        <v>109</v>
      </c>
      <c r="F17" s="799" t="s">
        <v>110</v>
      </c>
      <c r="G17" s="793">
        <v>39904</v>
      </c>
      <c r="H17" s="800">
        <v>13000000</v>
      </c>
      <c r="I17" s="775">
        <v>39919</v>
      </c>
      <c r="J17" s="806" t="s">
        <v>122</v>
      </c>
      <c r="K17" s="793">
        <v>39919</v>
      </c>
      <c r="L17" s="800">
        <v>12994541</v>
      </c>
      <c r="M17" s="775">
        <v>39920</v>
      </c>
      <c r="N17" s="775">
        <v>39927</v>
      </c>
      <c r="O17" s="779">
        <v>30</v>
      </c>
      <c r="P17" s="808">
        <v>12994541</v>
      </c>
      <c r="Q17" s="860" t="s">
        <v>65</v>
      </c>
      <c r="R17" s="808">
        <f>P17*50%</f>
        <v>6497270.5</v>
      </c>
      <c r="S17" s="808"/>
      <c r="T17" s="808"/>
      <c r="U17" s="794"/>
      <c r="V17" s="794"/>
      <c r="W17" s="794"/>
      <c r="X17" s="775">
        <v>39948</v>
      </c>
      <c r="Y17" s="775">
        <v>39966</v>
      </c>
      <c r="Z17" s="774"/>
      <c r="AA17" s="774">
        <v>12994541</v>
      </c>
      <c r="AB17" s="773"/>
      <c r="AC17" s="773"/>
      <c r="AD17" s="773"/>
      <c r="AE17" s="773"/>
      <c r="AF17" s="773"/>
      <c r="AG17" s="773"/>
      <c r="AH17" s="774"/>
      <c r="AI17" s="455" t="s">
        <v>111</v>
      </c>
      <c r="AJ17" s="801">
        <f t="shared" si="0"/>
        <v>12994541</v>
      </c>
      <c r="AK17" s="807" t="s">
        <v>112</v>
      </c>
      <c r="AL17" s="798" t="s">
        <v>113</v>
      </c>
      <c r="AM17" s="798">
        <v>3125342259</v>
      </c>
      <c r="AN17" s="798"/>
      <c r="AO17" s="803" t="s">
        <v>1230</v>
      </c>
      <c r="AP17" s="804" t="s">
        <v>1229</v>
      </c>
      <c r="AQ17" s="803" t="s">
        <v>1229</v>
      </c>
    </row>
    <row r="18" spans="1:43" ht="21" customHeight="1" x14ac:dyDescent="0.15">
      <c r="A18" s="779" t="s">
        <v>120</v>
      </c>
      <c r="B18" s="778" t="s">
        <v>127</v>
      </c>
      <c r="C18" s="779" t="s">
        <v>42</v>
      </c>
      <c r="D18" s="778" t="s">
        <v>87</v>
      </c>
      <c r="E18" s="794" t="s">
        <v>88</v>
      </c>
      <c r="F18" s="799" t="s">
        <v>128</v>
      </c>
      <c r="G18" s="793">
        <v>39904</v>
      </c>
      <c r="H18" s="800">
        <v>13200000</v>
      </c>
      <c r="I18" s="775">
        <v>39923</v>
      </c>
      <c r="J18" s="806" t="s">
        <v>177</v>
      </c>
      <c r="K18" s="793">
        <v>39923</v>
      </c>
      <c r="L18" s="800">
        <v>13196347</v>
      </c>
      <c r="M18" s="775">
        <v>39926</v>
      </c>
      <c r="N18" s="775">
        <v>39933</v>
      </c>
      <c r="O18" s="779">
        <v>15</v>
      </c>
      <c r="P18" s="808">
        <v>13196347</v>
      </c>
      <c r="Q18" s="808"/>
      <c r="R18" s="808"/>
      <c r="S18" s="808"/>
      <c r="T18" s="808"/>
      <c r="U18" s="794"/>
      <c r="V18" s="794"/>
      <c r="W18" s="794"/>
      <c r="X18" s="775">
        <v>39939</v>
      </c>
      <c r="Y18" s="775">
        <v>39948</v>
      </c>
      <c r="Z18" s="774"/>
      <c r="AA18" s="774">
        <v>13196347</v>
      </c>
      <c r="AB18" s="773"/>
      <c r="AC18" s="773"/>
      <c r="AD18" s="773"/>
      <c r="AE18" s="773"/>
      <c r="AF18" s="773"/>
      <c r="AG18" s="773"/>
      <c r="AH18" s="774"/>
      <c r="AI18" s="455" t="s">
        <v>111</v>
      </c>
      <c r="AJ18" s="801">
        <f t="shared" si="0"/>
        <v>13196347</v>
      </c>
      <c r="AK18" s="807" t="s">
        <v>129</v>
      </c>
      <c r="AL18" s="798" t="s">
        <v>90</v>
      </c>
      <c r="AM18" s="798">
        <v>3138308700</v>
      </c>
      <c r="AN18" s="798"/>
      <c r="AO18" s="803" t="s">
        <v>1229</v>
      </c>
      <c r="AP18" s="804" t="s">
        <v>1229</v>
      </c>
      <c r="AQ18" s="803" t="s">
        <v>1229</v>
      </c>
    </row>
    <row r="19" spans="1:43" ht="27" x14ac:dyDescent="0.15">
      <c r="A19" s="779" t="s">
        <v>134</v>
      </c>
      <c r="B19" s="778" t="s">
        <v>123</v>
      </c>
      <c r="C19" s="779" t="s">
        <v>42</v>
      </c>
      <c r="D19" s="778" t="s">
        <v>81</v>
      </c>
      <c r="E19" s="794" t="s">
        <v>82</v>
      </c>
      <c r="F19" s="799" t="s">
        <v>124</v>
      </c>
      <c r="G19" s="793">
        <v>39897</v>
      </c>
      <c r="H19" s="800">
        <v>13900000</v>
      </c>
      <c r="I19" s="775">
        <v>39926</v>
      </c>
      <c r="J19" s="806" t="s">
        <v>176</v>
      </c>
      <c r="K19" s="793">
        <v>39926</v>
      </c>
      <c r="L19" s="800">
        <v>13879564</v>
      </c>
      <c r="M19" s="775">
        <v>39931</v>
      </c>
      <c r="N19" s="775">
        <v>39933</v>
      </c>
      <c r="O19" s="779">
        <v>30</v>
      </c>
      <c r="P19" s="808">
        <v>13879564</v>
      </c>
      <c r="Q19" s="808"/>
      <c r="R19" s="808"/>
      <c r="S19" s="808"/>
      <c r="T19" s="808"/>
      <c r="U19" s="794"/>
      <c r="V19" s="794"/>
      <c r="W19" s="794"/>
      <c r="X19" s="775">
        <v>39960</v>
      </c>
      <c r="Y19" s="775">
        <v>39966</v>
      </c>
      <c r="Z19" s="774"/>
      <c r="AA19" s="774"/>
      <c r="AB19" s="773"/>
      <c r="AC19" s="773"/>
      <c r="AD19" s="773"/>
      <c r="AE19" s="773"/>
      <c r="AF19" s="773"/>
      <c r="AG19" s="773"/>
      <c r="AH19" s="774">
        <v>13879564</v>
      </c>
      <c r="AI19" s="455" t="s">
        <v>125</v>
      </c>
      <c r="AJ19" s="801">
        <f t="shared" si="0"/>
        <v>13879564</v>
      </c>
      <c r="AK19" s="807" t="s">
        <v>333</v>
      </c>
      <c r="AL19" s="798" t="s">
        <v>126</v>
      </c>
      <c r="AM19" s="798">
        <v>3125193600</v>
      </c>
      <c r="AN19" s="798"/>
      <c r="AO19" s="803" t="s">
        <v>1229</v>
      </c>
      <c r="AP19" s="804" t="s">
        <v>1229</v>
      </c>
      <c r="AQ19" s="803" t="s">
        <v>1229</v>
      </c>
    </row>
    <row r="20" spans="1:43" ht="18" x14ac:dyDescent="0.15">
      <c r="A20" s="779" t="s">
        <v>135</v>
      </c>
      <c r="B20" s="778" t="s">
        <v>137</v>
      </c>
      <c r="C20" s="779" t="s">
        <v>42</v>
      </c>
      <c r="D20" s="778" t="s">
        <v>115</v>
      </c>
      <c r="E20" s="794" t="s">
        <v>116</v>
      </c>
      <c r="F20" s="799" t="s">
        <v>174</v>
      </c>
      <c r="G20" s="793">
        <v>39904</v>
      </c>
      <c r="H20" s="800">
        <v>12000000</v>
      </c>
      <c r="I20" s="775">
        <v>39926</v>
      </c>
      <c r="J20" s="806" t="s">
        <v>175</v>
      </c>
      <c r="K20" s="793">
        <v>39926</v>
      </c>
      <c r="L20" s="800">
        <v>11985708</v>
      </c>
      <c r="M20" s="775">
        <v>39931</v>
      </c>
      <c r="N20" s="775">
        <v>39927</v>
      </c>
      <c r="O20" s="779">
        <v>15</v>
      </c>
      <c r="P20" s="808">
        <v>11985708</v>
      </c>
      <c r="Q20" s="808"/>
      <c r="R20" s="808"/>
      <c r="S20" s="808"/>
      <c r="T20" s="808"/>
      <c r="U20" s="794"/>
      <c r="V20" s="794"/>
      <c r="W20" s="794"/>
      <c r="X20" s="775">
        <v>39933</v>
      </c>
      <c r="Y20" s="775">
        <v>39944</v>
      </c>
      <c r="Z20" s="774"/>
      <c r="AA20" s="774">
        <v>11985708</v>
      </c>
      <c r="AB20" s="773"/>
      <c r="AC20" s="773"/>
      <c r="AD20" s="773"/>
      <c r="AE20" s="773"/>
      <c r="AF20" s="773"/>
      <c r="AG20" s="773"/>
      <c r="AH20" s="774"/>
      <c r="AI20" s="455" t="s">
        <v>125</v>
      </c>
      <c r="AJ20" s="801">
        <f t="shared" si="0"/>
        <v>11985708</v>
      </c>
      <c r="AK20" s="807" t="s">
        <v>138</v>
      </c>
      <c r="AL20" s="798" t="s">
        <v>119</v>
      </c>
      <c r="AM20" s="798">
        <v>3138308700</v>
      </c>
      <c r="AN20" s="798"/>
      <c r="AO20" s="803" t="s">
        <v>1229</v>
      </c>
      <c r="AP20" s="804" t="s">
        <v>1229</v>
      </c>
      <c r="AQ20" s="803" t="s">
        <v>1229</v>
      </c>
    </row>
    <row r="21" spans="1:43" ht="18" x14ac:dyDescent="0.15">
      <c r="A21" s="779" t="s">
        <v>1834</v>
      </c>
      <c r="B21" s="778" t="s">
        <v>139</v>
      </c>
      <c r="C21" s="779" t="s">
        <v>42</v>
      </c>
      <c r="D21" s="778" t="s">
        <v>140</v>
      </c>
      <c r="E21" s="794" t="s">
        <v>141</v>
      </c>
      <c r="F21" s="799" t="s">
        <v>178</v>
      </c>
      <c r="G21" s="793">
        <v>39897</v>
      </c>
      <c r="H21" s="800">
        <v>11657000</v>
      </c>
      <c r="I21" s="775">
        <v>39927</v>
      </c>
      <c r="J21" s="806"/>
      <c r="K21" s="793">
        <v>39927</v>
      </c>
      <c r="L21" s="800">
        <v>11641750</v>
      </c>
      <c r="M21" s="775">
        <v>39931</v>
      </c>
      <c r="N21" s="775">
        <v>39933</v>
      </c>
      <c r="O21" s="779">
        <v>30</v>
      </c>
      <c r="P21" s="808">
        <v>11641750</v>
      </c>
      <c r="Q21" s="808"/>
      <c r="R21" s="808"/>
      <c r="S21" s="808"/>
      <c r="T21" s="808"/>
      <c r="U21" s="793">
        <v>39981</v>
      </c>
      <c r="V21" s="794">
        <v>8</v>
      </c>
      <c r="W21" s="795">
        <v>5574440</v>
      </c>
      <c r="X21" s="775">
        <v>39996</v>
      </c>
      <c r="Y21" s="775">
        <v>40017</v>
      </c>
      <c r="Z21" s="774">
        <v>17216190</v>
      </c>
      <c r="AA21" s="774"/>
      <c r="AB21" s="773"/>
      <c r="AC21" s="773"/>
      <c r="AD21" s="773"/>
      <c r="AE21" s="773"/>
      <c r="AF21" s="773"/>
      <c r="AG21" s="773"/>
      <c r="AH21" s="774"/>
      <c r="AI21" s="455" t="s">
        <v>125</v>
      </c>
      <c r="AJ21" s="801">
        <f t="shared" si="0"/>
        <v>17216190</v>
      </c>
      <c r="AK21" s="807" t="s">
        <v>131</v>
      </c>
      <c r="AL21" s="798" t="s">
        <v>142</v>
      </c>
      <c r="AM21" s="798">
        <v>3206628679</v>
      </c>
      <c r="AN21" s="798"/>
      <c r="AO21" s="803" t="s">
        <v>1230</v>
      </c>
      <c r="AP21" s="804" t="s">
        <v>1229</v>
      </c>
      <c r="AQ21" s="803" t="s">
        <v>1229</v>
      </c>
    </row>
    <row r="22" spans="1:43" ht="18" x14ac:dyDescent="0.15">
      <c r="A22" s="779" t="s">
        <v>144</v>
      </c>
      <c r="B22" s="778" t="s">
        <v>153</v>
      </c>
      <c r="C22" s="779" t="s">
        <v>42</v>
      </c>
      <c r="D22" s="778" t="s">
        <v>154</v>
      </c>
      <c r="E22" s="794" t="s">
        <v>155</v>
      </c>
      <c r="F22" s="799" t="s">
        <v>181</v>
      </c>
      <c r="G22" s="793">
        <v>39906</v>
      </c>
      <c r="H22" s="800">
        <v>7300000</v>
      </c>
      <c r="I22" s="775">
        <v>39939</v>
      </c>
      <c r="J22" s="806" t="s">
        <v>187</v>
      </c>
      <c r="K22" s="793">
        <v>39939</v>
      </c>
      <c r="L22" s="800">
        <v>7261356</v>
      </c>
      <c r="M22" s="775">
        <v>39939</v>
      </c>
      <c r="N22" s="775">
        <v>39951</v>
      </c>
      <c r="O22" s="779">
        <v>15</v>
      </c>
      <c r="P22" s="808">
        <v>7261356</v>
      </c>
      <c r="Q22" s="808"/>
      <c r="R22" s="808"/>
      <c r="S22" s="808"/>
      <c r="T22" s="808"/>
      <c r="U22" s="794">
        <v>0</v>
      </c>
      <c r="V22" s="794">
        <v>0</v>
      </c>
      <c r="W22" s="794">
        <v>0</v>
      </c>
      <c r="X22" s="775">
        <v>39965</v>
      </c>
      <c r="Y22" s="775">
        <v>39981</v>
      </c>
      <c r="Z22" s="774"/>
      <c r="AA22" s="774">
        <v>7261356</v>
      </c>
      <c r="AB22" s="773"/>
      <c r="AC22" s="773"/>
      <c r="AD22" s="773"/>
      <c r="AE22" s="773"/>
      <c r="AF22" s="773"/>
      <c r="AG22" s="773"/>
      <c r="AH22" s="774"/>
      <c r="AI22" s="455" t="s">
        <v>125</v>
      </c>
      <c r="AJ22" s="801">
        <f t="shared" si="0"/>
        <v>7261356</v>
      </c>
      <c r="AK22" s="807" t="s">
        <v>156</v>
      </c>
      <c r="AL22" s="798" t="s">
        <v>157</v>
      </c>
      <c r="AM22" s="798">
        <v>3204699329</v>
      </c>
      <c r="AN22" s="798"/>
      <c r="AO22" s="803" t="s">
        <v>1229</v>
      </c>
      <c r="AP22" s="804" t="s">
        <v>1229</v>
      </c>
      <c r="AQ22" s="803" t="s">
        <v>1229</v>
      </c>
    </row>
    <row r="23" spans="1:43" ht="18" x14ac:dyDescent="0.15">
      <c r="A23" s="779" t="s">
        <v>145</v>
      </c>
      <c r="B23" s="778" t="s">
        <v>158</v>
      </c>
      <c r="C23" s="779" t="s">
        <v>42</v>
      </c>
      <c r="D23" s="778" t="s">
        <v>159</v>
      </c>
      <c r="E23" s="794" t="s">
        <v>160</v>
      </c>
      <c r="F23" s="799" t="s">
        <v>182</v>
      </c>
      <c r="G23" s="793">
        <v>39827</v>
      </c>
      <c r="H23" s="800">
        <v>8332400</v>
      </c>
      <c r="I23" s="775">
        <v>39939</v>
      </c>
      <c r="J23" s="806" t="s">
        <v>188</v>
      </c>
      <c r="K23" s="793">
        <v>39939</v>
      </c>
      <c r="L23" s="800">
        <v>8235380</v>
      </c>
      <c r="M23" s="775">
        <v>39939</v>
      </c>
      <c r="N23" s="775">
        <v>39939</v>
      </c>
      <c r="O23" s="779">
        <v>15</v>
      </c>
      <c r="P23" s="808">
        <v>8235380</v>
      </c>
      <c r="Q23" s="808"/>
      <c r="R23" s="808"/>
      <c r="S23" s="808"/>
      <c r="T23" s="808"/>
      <c r="U23" s="794">
        <v>0</v>
      </c>
      <c r="V23" s="794">
        <v>0</v>
      </c>
      <c r="W23" s="794">
        <v>0</v>
      </c>
      <c r="X23" s="775">
        <v>39952</v>
      </c>
      <c r="Y23" s="775">
        <v>39962</v>
      </c>
      <c r="Z23" s="774">
        <v>8235380</v>
      </c>
      <c r="AA23" s="774"/>
      <c r="AB23" s="773"/>
      <c r="AC23" s="773"/>
      <c r="AD23" s="773"/>
      <c r="AE23" s="773"/>
      <c r="AF23" s="773"/>
      <c r="AG23" s="773"/>
      <c r="AH23" s="774"/>
      <c r="AI23" s="455" t="s">
        <v>125</v>
      </c>
      <c r="AJ23" s="801">
        <f t="shared" si="0"/>
        <v>8235380</v>
      </c>
      <c r="AK23" s="807" t="s">
        <v>161</v>
      </c>
      <c r="AL23" s="798" t="s">
        <v>78</v>
      </c>
      <c r="AM23" s="798">
        <v>3112626578</v>
      </c>
      <c r="AN23" s="798"/>
      <c r="AO23" s="803" t="s">
        <v>1230</v>
      </c>
      <c r="AP23" s="804" t="s">
        <v>1230</v>
      </c>
      <c r="AQ23" s="803" t="s">
        <v>1229</v>
      </c>
    </row>
    <row r="24" spans="1:43" ht="27" x14ac:dyDescent="0.15">
      <c r="A24" s="779" t="s">
        <v>146</v>
      </c>
      <c r="B24" s="778" t="s">
        <v>162</v>
      </c>
      <c r="C24" s="779" t="s">
        <v>42</v>
      </c>
      <c r="D24" s="778" t="s">
        <v>163</v>
      </c>
      <c r="E24" s="794" t="s">
        <v>164</v>
      </c>
      <c r="F24" s="799" t="s">
        <v>183</v>
      </c>
      <c r="G24" s="793">
        <v>39906</v>
      </c>
      <c r="H24" s="800">
        <v>8258949</v>
      </c>
      <c r="I24" s="775">
        <v>39939</v>
      </c>
      <c r="J24" s="806" t="s">
        <v>189</v>
      </c>
      <c r="K24" s="793">
        <v>39939</v>
      </c>
      <c r="L24" s="800">
        <v>8157132</v>
      </c>
      <c r="M24" s="775">
        <v>39939</v>
      </c>
      <c r="N24" s="775">
        <v>39959</v>
      </c>
      <c r="O24" s="779">
        <v>15</v>
      </c>
      <c r="P24" s="808">
        <v>8157132</v>
      </c>
      <c r="Q24" s="808"/>
      <c r="R24" s="808"/>
      <c r="S24" s="808"/>
      <c r="T24" s="808"/>
      <c r="U24" s="794"/>
      <c r="V24" s="794"/>
      <c r="W24" s="794"/>
      <c r="X24" s="775">
        <v>39972</v>
      </c>
      <c r="Y24" s="775">
        <v>40025</v>
      </c>
      <c r="Z24" s="774"/>
      <c r="AA24" s="774">
        <v>8157132</v>
      </c>
      <c r="AB24" s="773"/>
      <c r="AC24" s="773"/>
      <c r="AD24" s="773"/>
      <c r="AE24" s="773"/>
      <c r="AF24" s="773"/>
      <c r="AG24" s="773"/>
      <c r="AH24" s="774"/>
      <c r="AI24" s="455" t="s">
        <v>125</v>
      </c>
      <c r="AJ24" s="801">
        <f t="shared" si="0"/>
        <v>8157132</v>
      </c>
      <c r="AK24" s="807" t="s">
        <v>165</v>
      </c>
      <c r="AL24" s="798" t="s">
        <v>103</v>
      </c>
      <c r="AM24" s="798">
        <v>3146278711</v>
      </c>
      <c r="AN24" s="798"/>
      <c r="AO24" s="803" t="s">
        <v>1229</v>
      </c>
      <c r="AP24" s="804" t="s">
        <v>1230</v>
      </c>
      <c r="AQ24" s="803" t="s">
        <v>1229</v>
      </c>
    </row>
    <row r="25" spans="1:43" ht="18" x14ac:dyDescent="0.15">
      <c r="A25" s="779" t="s">
        <v>147</v>
      </c>
      <c r="B25" s="778" t="s">
        <v>166</v>
      </c>
      <c r="C25" s="779" t="s">
        <v>42</v>
      </c>
      <c r="D25" s="778" t="s">
        <v>167</v>
      </c>
      <c r="E25" s="794" t="s">
        <v>168</v>
      </c>
      <c r="F25" s="799" t="s">
        <v>179</v>
      </c>
      <c r="G25" s="793">
        <v>39937</v>
      </c>
      <c r="H25" s="800">
        <v>10000000</v>
      </c>
      <c r="I25" s="775">
        <v>39940</v>
      </c>
      <c r="J25" s="806" t="s">
        <v>180</v>
      </c>
      <c r="K25" s="793">
        <v>39940</v>
      </c>
      <c r="L25" s="800">
        <v>9998163</v>
      </c>
      <c r="M25" s="775">
        <v>39940</v>
      </c>
      <c r="N25" s="775">
        <v>39960</v>
      </c>
      <c r="O25" s="779">
        <v>30</v>
      </c>
      <c r="P25" s="808">
        <v>9998163</v>
      </c>
      <c r="Q25" s="808"/>
      <c r="R25" s="808"/>
      <c r="S25" s="808"/>
      <c r="T25" s="808"/>
      <c r="U25" s="794"/>
      <c r="V25" s="794"/>
      <c r="W25" s="794"/>
      <c r="X25" s="775">
        <v>39988</v>
      </c>
      <c r="Y25" s="775">
        <v>39994</v>
      </c>
      <c r="Z25" s="774"/>
      <c r="AA25" s="774"/>
      <c r="AB25" s="773"/>
      <c r="AC25" s="773"/>
      <c r="AD25" s="773"/>
      <c r="AE25" s="773"/>
      <c r="AF25" s="774">
        <v>9998163</v>
      </c>
      <c r="AG25" s="773"/>
      <c r="AH25" s="774"/>
      <c r="AI25" s="798" t="s">
        <v>125</v>
      </c>
      <c r="AJ25" s="801">
        <f t="shared" si="0"/>
        <v>9998163</v>
      </c>
      <c r="AK25" s="807" t="s">
        <v>334</v>
      </c>
      <c r="AL25" s="798" t="s">
        <v>169</v>
      </c>
      <c r="AM25" s="798">
        <v>3206490699</v>
      </c>
      <c r="AN25" s="798"/>
      <c r="AO25" s="803" t="s">
        <v>1230</v>
      </c>
      <c r="AP25" s="804" t="s">
        <v>1230</v>
      </c>
      <c r="AQ25" s="803" t="s">
        <v>1229</v>
      </c>
    </row>
    <row r="26" spans="1:43" ht="18" x14ac:dyDescent="0.15">
      <c r="A26" s="779" t="s">
        <v>148</v>
      </c>
      <c r="B26" s="778" t="s">
        <v>170</v>
      </c>
      <c r="C26" s="779" t="s">
        <v>42</v>
      </c>
      <c r="D26" s="778" t="s">
        <v>108</v>
      </c>
      <c r="E26" s="794" t="s">
        <v>109</v>
      </c>
      <c r="F26" s="799" t="s">
        <v>184</v>
      </c>
      <c r="G26" s="793">
        <v>39937</v>
      </c>
      <c r="H26" s="800">
        <v>12800000</v>
      </c>
      <c r="I26" s="775">
        <v>39945</v>
      </c>
      <c r="J26" s="806" t="s">
        <v>192</v>
      </c>
      <c r="K26" s="793">
        <v>39945</v>
      </c>
      <c r="L26" s="800">
        <v>12786532</v>
      </c>
      <c r="M26" s="775">
        <v>39945</v>
      </c>
      <c r="N26" s="775">
        <v>39954</v>
      </c>
      <c r="O26" s="779">
        <v>30</v>
      </c>
      <c r="P26" s="808">
        <v>12786532</v>
      </c>
      <c r="Q26" s="808"/>
      <c r="R26" s="808"/>
      <c r="S26" s="808"/>
      <c r="T26" s="808"/>
      <c r="U26" s="794">
        <v>0</v>
      </c>
      <c r="V26" s="794">
        <v>0</v>
      </c>
      <c r="W26" s="794">
        <v>0</v>
      </c>
      <c r="X26" s="775">
        <v>39983</v>
      </c>
      <c r="Y26" s="775">
        <v>40081</v>
      </c>
      <c r="Z26" s="774"/>
      <c r="AA26" s="774">
        <v>12786532</v>
      </c>
      <c r="AB26" s="773"/>
      <c r="AC26" s="773"/>
      <c r="AD26" s="773"/>
      <c r="AE26" s="773"/>
      <c r="AF26" s="773"/>
      <c r="AG26" s="773"/>
      <c r="AH26" s="774"/>
      <c r="AI26" s="798" t="s">
        <v>125</v>
      </c>
      <c r="AJ26" s="801">
        <f t="shared" si="0"/>
        <v>12786532</v>
      </c>
      <c r="AK26" s="807" t="s">
        <v>225</v>
      </c>
      <c r="AL26" s="798" t="s">
        <v>113</v>
      </c>
      <c r="AM26" s="798">
        <v>31204618026</v>
      </c>
      <c r="AN26" s="798"/>
      <c r="AO26" s="803" t="s">
        <v>1229</v>
      </c>
      <c r="AP26" s="804" t="s">
        <v>1231</v>
      </c>
      <c r="AQ26" s="803" t="s">
        <v>1229</v>
      </c>
    </row>
    <row r="27" spans="1:43" ht="27" x14ac:dyDescent="0.15">
      <c r="A27" s="779" t="s">
        <v>149</v>
      </c>
      <c r="B27" s="778" t="s">
        <v>171</v>
      </c>
      <c r="C27" s="779" t="s">
        <v>42</v>
      </c>
      <c r="D27" s="778" t="s">
        <v>172</v>
      </c>
      <c r="E27" s="794" t="s">
        <v>173</v>
      </c>
      <c r="F27" s="799" t="s">
        <v>185</v>
      </c>
      <c r="G27" s="793">
        <v>39937</v>
      </c>
      <c r="H27" s="800">
        <v>13800000</v>
      </c>
      <c r="I27" s="775">
        <v>39945</v>
      </c>
      <c r="J27" s="806" t="s">
        <v>191</v>
      </c>
      <c r="K27" s="793">
        <v>39945</v>
      </c>
      <c r="L27" s="800">
        <v>13789928</v>
      </c>
      <c r="M27" s="775">
        <v>39945</v>
      </c>
      <c r="N27" s="775">
        <v>39953</v>
      </c>
      <c r="O27" s="779">
        <v>30</v>
      </c>
      <c r="P27" s="808">
        <v>13789928</v>
      </c>
      <c r="Q27" s="808"/>
      <c r="R27" s="808"/>
      <c r="S27" s="808"/>
      <c r="T27" s="808"/>
      <c r="U27" s="794">
        <v>0</v>
      </c>
      <c r="V27" s="794">
        <v>0</v>
      </c>
      <c r="W27" s="794">
        <v>0</v>
      </c>
      <c r="X27" s="775">
        <v>39983</v>
      </c>
      <c r="Y27" s="775">
        <v>40081</v>
      </c>
      <c r="Z27" s="774"/>
      <c r="AA27" s="774">
        <v>13789928</v>
      </c>
      <c r="AB27" s="773"/>
      <c r="AC27" s="773"/>
      <c r="AD27" s="773"/>
      <c r="AE27" s="773"/>
      <c r="AF27" s="773"/>
      <c r="AG27" s="773"/>
      <c r="AH27" s="774"/>
      <c r="AI27" s="798" t="s">
        <v>125</v>
      </c>
      <c r="AJ27" s="801">
        <f t="shared" si="0"/>
        <v>13789928</v>
      </c>
      <c r="AK27" s="807" t="s">
        <v>224</v>
      </c>
      <c r="AL27" s="798" t="s">
        <v>119</v>
      </c>
      <c r="AM27" s="798">
        <v>4290803</v>
      </c>
      <c r="AN27" s="798"/>
      <c r="AO27" s="803" t="s">
        <v>1229</v>
      </c>
      <c r="AP27" s="804" t="s">
        <v>1231</v>
      </c>
      <c r="AQ27" s="803" t="s">
        <v>1229</v>
      </c>
    </row>
    <row r="28" spans="1:43" ht="18" x14ac:dyDescent="0.15">
      <c r="A28" s="779" t="s">
        <v>150</v>
      </c>
      <c r="B28" s="778" t="s">
        <v>151</v>
      </c>
      <c r="C28" s="779" t="s">
        <v>42</v>
      </c>
      <c r="D28" s="778" t="s">
        <v>41</v>
      </c>
      <c r="E28" s="794" t="s">
        <v>40</v>
      </c>
      <c r="F28" s="799" t="s">
        <v>186</v>
      </c>
      <c r="G28" s="793">
        <v>39937</v>
      </c>
      <c r="H28" s="800">
        <v>13400000</v>
      </c>
      <c r="I28" s="775">
        <v>39945</v>
      </c>
      <c r="J28" s="806" t="s">
        <v>190</v>
      </c>
      <c r="K28" s="793">
        <v>39945</v>
      </c>
      <c r="L28" s="800">
        <v>13392803</v>
      </c>
      <c r="M28" s="775">
        <v>39947</v>
      </c>
      <c r="N28" s="775">
        <v>39954</v>
      </c>
      <c r="O28" s="779">
        <v>30</v>
      </c>
      <c r="P28" s="808">
        <v>13392803</v>
      </c>
      <c r="Q28" s="808"/>
      <c r="R28" s="808"/>
      <c r="S28" s="808"/>
      <c r="T28" s="808"/>
      <c r="U28" s="794"/>
      <c r="V28" s="794"/>
      <c r="W28" s="794"/>
      <c r="X28" s="775">
        <v>39983</v>
      </c>
      <c r="Y28" s="775">
        <v>40017</v>
      </c>
      <c r="Z28" s="774"/>
      <c r="AA28" s="774">
        <v>13392803</v>
      </c>
      <c r="AB28" s="773"/>
      <c r="AC28" s="773"/>
      <c r="AD28" s="773"/>
      <c r="AE28" s="773"/>
      <c r="AF28" s="773"/>
      <c r="AG28" s="773"/>
      <c r="AH28" s="774"/>
      <c r="AI28" s="798" t="s">
        <v>125</v>
      </c>
      <c r="AJ28" s="801">
        <f t="shared" si="0"/>
        <v>13392803</v>
      </c>
      <c r="AK28" s="807" t="s">
        <v>223</v>
      </c>
      <c r="AL28" s="798" t="s">
        <v>152</v>
      </c>
      <c r="AM28" s="798">
        <v>3138695353</v>
      </c>
      <c r="AN28" s="798"/>
      <c r="AO28" s="803" t="s">
        <v>1229</v>
      </c>
      <c r="AP28" s="804" t="s">
        <v>1229</v>
      </c>
      <c r="AQ28" s="803" t="s">
        <v>1229</v>
      </c>
    </row>
    <row r="29" spans="1:43" ht="18" x14ac:dyDescent="0.15">
      <c r="A29" s="779" t="s">
        <v>194</v>
      </c>
      <c r="B29" s="778" t="s">
        <v>195</v>
      </c>
      <c r="C29" s="779" t="s">
        <v>42</v>
      </c>
      <c r="D29" s="778" t="s">
        <v>196</v>
      </c>
      <c r="E29" s="794" t="s">
        <v>197</v>
      </c>
      <c r="F29" s="799" t="s">
        <v>198</v>
      </c>
      <c r="G29" s="793">
        <v>39937</v>
      </c>
      <c r="H29" s="800">
        <v>12000000</v>
      </c>
      <c r="I29" s="775">
        <v>39947</v>
      </c>
      <c r="J29" s="806" t="s">
        <v>193</v>
      </c>
      <c r="K29" s="793">
        <v>39947</v>
      </c>
      <c r="L29" s="800">
        <v>9970417</v>
      </c>
      <c r="M29" s="775">
        <v>39947</v>
      </c>
      <c r="N29" s="775">
        <v>39955</v>
      </c>
      <c r="O29" s="779">
        <v>30</v>
      </c>
      <c r="P29" s="808">
        <v>9970417</v>
      </c>
      <c r="Q29" s="808"/>
      <c r="R29" s="808"/>
      <c r="S29" s="808"/>
      <c r="T29" s="808"/>
      <c r="U29" s="794"/>
      <c r="V29" s="794"/>
      <c r="W29" s="794"/>
      <c r="X29" s="775">
        <v>39983</v>
      </c>
      <c r="Y29" s="775">
        <v>40017</v>
      </c>
      <c r="Z29" s="774"/>
      <c r="AA29" s="774">
        <v>9970417</v>
      </c>
      <c r="AB29" s="773"/>
      <c r="AC29" s="773"/>
      <c r="AD29" s="773"/>
      <c r="AE29" s="773"/>
      <c r="AF29" s="773"/>
      <c r="AG29" s="773"/>
      <c r="AH29" s="774"/>
      <c r="AI29" s="798" t="s">
        <v>125</v>
      </c>
      <c r="AJ29" s="801">
        <f t="shared" si="0"/>
        <v>9970417</v>
      </c>
      <c r="AK29" s="807" t="s">
        <v>199</v>
      </c>
      <c r="AL29" s="798" t="s">
        <v>200</v>
      </c>
      <c r="AM29" s="798">
        <v>3114786584</v>
      </c>
      <c r="AN29" s="798"/>
      <c r="AO29" s="803" t="s">
        <v>1230</v>
      </c>
      <c r="AP29" s="804" t="s">
        <v>1229</v>
      </c>
      <c r="AQ29" s="803" t="s">
        <v>1229</v>
      </c>
    </row>
    <row r="30" spans="1:43" ht="18" x14ac:dyDescent="0.15">
      <c r="A30" s="779" t="s">
        <v>201</v>
      </c>
      <c r="B30" s="778" t="s">
        <v>204</v>
      </c>
      <c r="C30" s="779" t="s">
        <v>42</v>
      </c>
      <c r="D30" s="778" t="s">
        <v>205</v>
      </c>
      <c r="E30" s="794" t="s">
        <v>206</v>
      </c>
      <c r="F30" s="799" t="s">
        <v>207</v>
      </c>
      <c r="G30" s="793">
        <v>39937</v>
      </c>
      <c r="H30" s="800">
        <v>11000000</v>
      </c>
      <c r="I30" s="775">
        <v>39951</v>
      </c>
      <c r="J30" s="806" t="s">
        <v>219</v>
      </c>
      <c r="K30" s="793">
        <v>39951</v>
      </c>
      <c r="L30" s="800">
        <v>10991326</v>
      </c>
      <c r="M30" s="775">
        <v>39951</v>
      </c>
      <c r="N30" s="775">
        <v>39960</v>
      </c>
      <c r="O30" s="779">
        <v>15</v>
      </c>
      <c r="P30" s="808">
        <v>10991326</v>
      </c>
      <c r="Q30" s="808"/>
      <c r="R30" s="808"/>
      <c r="S30" s="808"/>
      <c r="T30" s="808"/>
      <c r="U30" s="794">
        <v>0</v>
      </c>
      <c r="V30" s="794">
        <v>0</v>
      </c>
      <c r="W30" s="794">
        <v>0</v>
      </c>
      <c r="X30" s="775">
        <v>39974</v>
      </c>
      <c r="Y30" s="775">
        <v>39987</v>
      </c>
      <c r="Z30" s="774"/>
      <c r="AA30" s="774">
        <v>10991326</v>
      </c>
      <c r="AB30" s="773"/>
      <c r="AC30" s="773"/>
      <c r="AD30" s="773"/>
      <c r="AE30" s="773"/>
      <c r="AF30" s="773"/>
      <c r="AG30" s="773"/>
      <c r="AH30" s="774"/>
      <c r="AI30" s="798" t="s">
        <v>125</v>
      </c>
      <c r="AJ30" s="801">
        <f t="shared" si="0"/>
        <v>10991326</v>
      </c>
      <c r="AK30" s="807" t="s">
        <v>208</v>
      </c>
      <c r="AL30" s="809" t="s">
        <v>209</v>
      </c>
      <c r="AM30" s="798">
        <v>3115315328</v>
      </c>
      <c r="AN30" s="798"/>
      <c r="AO30" s="803" t="s">
        <v>1230</v>
      </c>
      <c r="AP30" s="804" t="s">
        <v>1229</v>
      </c>
      <c r="AQ30" s="803" t="s">
        <v>1229</v>
      </c>
    </row>
    <row r="31" spans="1:43" ht="18" x14ac:dyDescent="0.15">
      <c r="A31" s="779" t="s">
        <v>202</v>
      </c>
      <c r="B31" s="778" t="s">
        <v>210</v>
      </c>
      <c r="C31" s="779" t="s">
        <v>42</v>
      </c>
      <c r="D31" s="778" t="s">
        <v>211</v>
      </c>
      <c r="E31" s="794" t="s">
        <v>212</v>
      </c>
      <c r="F31" s="799" t="s">
        <v>221</v>
      </c>
      <c r="G31" s="793">
        <v>39937</v>
      </c>
      <c r="H31" s="800">
        <v>9000000</v>
      </c>
      <c r="I31" s="775">
        <v>39953</v>
      </c>
      <c r="J31" s="806" t="s">
        <v>220</v>
      </c>
      <c r="K31" s="793">
        <v>39953</v>
      </c>
      <c r="L31" s="800">
        <v>8992740</v>
      </c>
      <c r="M31" s="775">
        <v>39959</v>
      </c>
      <c r="N31" s="775">
        <v>39962</v>
      </c>
      <c r="O31" s="779">
        <v>15</v>
      </c>
      <c r="P31" s="808">
        <v>8992740</v>
      </c>
      <c r="Q31" s="808"/>
      <c r="R31" s="808"/>
      <c r="S31" s="808"/>
      <c r="T31" s="808"/>
      <c r="U31" s="794"/>
      <c r="V31" s="794"/>
      <c r="W31" s="794"/>
      <c r="X31" s="775">
        <v>39976</v>
      </c>
      <c r="Y31" s="775">
        <v>39994</v>
      </c>
      <c r="Z31" s="774"/>
      <c r="AA31" s="774">
        <v>8992740</v>
      </c>
      <c r="AB31" s="773"/>
      <c r="AC31" s="773"/>
      <c r="AD31" s="773"/>
      <c r="AE31" s="773"/>
      <c r="AF31" s="773"/>
      <c r="AG31" s="773"/>
      <c r="AH31" s="774"/>
      <c r="AI31" s="798" t="s">
        <v>125</v>
      </c>
      <c r="AJ31" s="801">
        <f t="shared" si="0"/>
        <v>8992740</v>
      </c>
      <c r="AK31" s="807" t="s">
        <v>222</v>
      </c>
      <c r="AL31" s="809" t="s">
        <v>58</v>
      </c>
      <c r="AM31" s="798">
        <v>3127201478</v>
      </c>
      <c r="AN31" s="798"/>
      <c r="AO31" s="803" t="s">
        <v>1230</v>
      </c>
      <c r="AP31" s="804" t="s">
        <v>1229</v>
      </c>
      <c r="AQ31" s="803" t="s">
        <v>1229</v>
      </c>
    </row>
    <row r="32" spans="1:43" ht="18" x14ac:dyDescent="0.15">
      <c r="A32" s="779" t="s">
        <v>203</v>
      </c>
      <c r="B32" s="778" t="s">
        <v>213</v>
      </c>
      <c r="C32" s="779" t="s">
        <v>42</v>
      </c>
      <c r="D32" s="778" t="s">
        <v>214</v>
      </c>
      <c r="E32" s="794" t="s">
        <v>215</v>
      </c>
      <c r="F32" s="799" t="s">
        <v>216</v>
      </c>
      <c r="G32" s="793">
        <v>39937</v>
      </c>
      <c r="H32" s="800">
        <v>10000000</v>
      </c>
      <c r="I32" s="775">
        <v>39954</v>
      </c>
      <c r="J32" s="806" t="s">
        <v>218</v>
      </c>
      <c r="K32" s="793">
        <v>39954</v>
      </c>
      <c r="L32" s="800">
        <v>9985937</v>
      </c>
      <c r="M32" s="775">
        <v>39959</v>
      </c>
      <c r="N32" s="775">
        <v>39961</v>
      </c>
      <c r="O32" s="779">
        <v>15</v>
      </c>
      <c r="P32" s="808">
        <v>9985937</v>
      </c>
      <c r="Q32" s="808"/>
      <c r="R32" s="808"/>
      <c r="S32" s="808"/>
      <c r="T32" s="808"/>
      <c r="U32" s="794">
        <v>0</v>
      </c>
      <c r="V32" s="794">
        <v>0</v>
      </c>
      <c r="W32" s="794">
        <v>0</v>
      </c>
      <c r="X32" s="775">
        <v>39975</v>
      </c>
      <c r="Y32" s="775">
        <v>39994</v>
      </c>
      <c r="Z32" s="774"/>
      <c r="AA32" s="774">
        <v>9985937</v>
      </c>
      <c r="AB32" s="773"/>
      <c r="AC32" s="773"/>
      <c r="AD32" s="773"/>
      <c r="AE32" s="773"/>
      <c r="AF32" s="773"/>
      <c r="AG32" s="773"/>
      <c r="AH32" s="774"/>
      <c r="AI32" s="798" t="s">
        <v>125</v>
      </c>
      <c r="AJ32" s="801">
        <f t="shared" si="0"/>
        <v>9985937</v>
      </c>
      <c r="AK32" s="807" t="s">
        <v>217</v>
      </c>
      <c r="AL32" s="798" t="s">
        <v>119</v>
      </c>
      <c r="AM32" s="798">
        <v>3123911949</v>
      </c>
      <c r="AN32" s="798"/>
      <c r="AO32" s="803" t="s">
        <v>1230</v>
      </c>
      <c r="AP32" s="804" t="s">
        <v>1229</v>
      </c>
      <c r="AQ32" s="803" t="s">
        <v>1229</v>
      </c>
    </row>
    <row r="33" spans="1:43" ht="36" x14ac:dyDescent="0.15">
      <c r="A33" s="779" t="s">
        <v>227</v>
      </c>
      <c r="B33" s="778" t="s">
        <v>228</v>
      </c>
      <c r="C33" s="779" t="s">
        <v>42</v>
      </c>
      <c r="D33" s="778" t="s">
        <v>229</v>
      </c>
      <c r="E33" s="778" t="s">
        <v>230</v>
      </c>
      <c r="F33" s="778" t="s">
        <v>231</v>
      </c>
      <c r="G33" s="793">
        <v>39897</v>
      </c>
      <c r="H33" s="810" t="s">
        <v>232</v>
      </c>
      <c r="I33" s="775">
        <v>39965</v>
      </c>
      <c r="J33" s="806" t="s">
        <v>495</v>
      </c>
      <c r="K33" s="793">
        <v>39965</v>
      </c>
      <c r="L33" s="811" t="s">
        <v>496</v>
      </c>
      <c r="M33" s="775">
        <v>39967</v>
      </c>
      <c r="N33" s="775">
        <v>40007</v>
      </c>
      <c r="O33" s="779">
        <v>2</v>
      </c>
      <c r="P33" s="808">
        <v>98729029</v>
      </c>
      <c r="Q33" s="808"/>
      <c r="R33" s="808"/>
      <c r="S33" s="808"/>
      <c r="T33" s="808"/>
      <c r="U33" s="793">
        <v>40057</v>
      </c>
      <c r="V33" s="794">
        <v>30</v>
      </c>
      <c r="W33" s="795">
        <v>49338511</v>
      </c>
      <c r="X33" s="775">
        <v>40093</v>
      </c>
      <c r="Y33" s="775">
        <v>40134</v>
      </c>
      <c r="Z33" s="774"/>
      <c r="AA33" s="774">
        <v>148067540</v>
      </c>
      <c r="AB33" s="773"/>
      <c r="AC33" s="773"/>
      <c r="AD33" s="773"/>
      <c r="AE33" s="773"/>
      <c r="AF33" s="773"/>
      <c r="AG33" s="773"/>
      <c r="AH33" s="774"/>
      <c r="AI33" s="798" t="s">
        <v>445</v>
      </c>
      <c r="AJ33" s="801">
        <f t="shared" si="0"/>
        <v>148067540</v>
      </c>
      <c r="AK33" s="807" t="s">
        <v>233</v>
      </c>
      <c r="AL33" s="809" t="s">
        <v>142</v>
      </c>
      <c r="AM33" s="798">
        <v>3133907436</v>
      </c>
      <c r="AN33" s="798"/>
      <c r="AO33" s="861"/>
      <c r="AP33" s="862"/>
      <c r="AQ33" s="861"/>
    </row>
    <row r="34" spans="1:43" ht="27" x14ac:dyDescent="0.15">
      <c r="A34" s="779" t="s">
        <v>234</v>
      </c>
      <c r="B34" s="778" t="s">
        <v>235</v>
      </c>
      <c r="C34" s="779" t="s">
        <v>42</v>
      </c>
      <c r="D34" s="778" t="s">
        <v>236</v>
      </c>
      <c r="E34" s="794" t="s">
        <v>237</v>
      </c>
      <c r="F34" s="778" t="s">
        <v>238</v>
      </c>
      <c r="G34" s="793">
        <v>39897</v>
      </c>
      <c r="H34" s="812" t="s">
        <v>239</v>
      </c>
      <c r="I34" s="775">
        <v>39965</v>
      </c>
      <c r="J34" s="813" t="s">
        <v>493</v>
      </c>
      <c r="K34" s="793">
        <v>39965</v>
      </c>
      <c r="L34" s="811" t="s">
        <v>494</v>
      </c>
      <c r="M34" s="775">
        <v>39965</v>
      </c>
      <c r="N34" s="775">
        <v>40024</v>
      </c>
      <c r="O34" s="779">
        <v>2</v>
      </c>
      <c r="P34" s="808">
        <v>95220525</v>
      </c>
      <c r="Q34" s="808"/>
      <c r="R34" s="808"/>
      <c r="S34" s="808"/>
      <c r="T34" s="808"/>
      <c r="U34" s="794">
        <v>0</v>
      </c>
      <c r="V34" s="794">
        <v>0</v>
      </c>
      <c r="W34" s="794">
        <v>0</v>
      </c>
      <c r="X34" s="775">
        <v>40086</v>
      </c>
      <c r="Y34" s="775">
        <v>40143</v>
      </c>
      <c r="Z34" s="774"/>
      <c r="AA34" s="774">
        <v>95220525</v>
      </c>
      <c r="AB34" s="773"/>
      <c r="AC34" s="773"/>
      <c r="AD34" s="773"/>
      <c r="AE34" s="773"/>
      <c r="AF34" s="773"/>
      <c r="AG34" s="773"/>
      <c r="AH34" s="774"/>
      <c r="AI34" s="798" t="s">
        <v>497</v>
      </c>
      <c r="AJ34" s="801">
        <f t="shared" si="0"/>
        <v>95220525</v>
      </c>
      <c r="AK34" s="807" t="s">
        <v>240</v>
      </c>
      <c r="AL34" s="809" t="s">
        <v>241</v>
      </c>
      <c r="AM34" s="798">
        <v>3112573756</v>
      </c>
      <c r="AN34" s="798"/>
      <c r="AO34" s="803" t="s">
        <v>1307</v>
      </c>
      <c r="AP34" s="804" t="s">
        <v>1270</v>
      </c>
      <c r="AQ34" s="803" t="s">
        <v>1230</v>
      </c>
    </row>
    <row r="35" spans="1:43" ht="31.5" customHeight="1" x14ac:dyDescent="0.15">
      <c r="A35" s="779" t="s">
        <v>226</v>
      </c>
      <c r="B35" s="778" t="s">
        <v>1846</v>
      </c>
      <c r="C35" s="779" t="s">
        <v>42</v>
      </c>
      <c r="D35" s="778" t="s">
        <v>236</v>
      </c>
      <c r="E35" s="794" t="s">
        <v>237</v>
      </c>
      <c r="F35" s="799" t="s">
        <v>243</v>
      </c>
      <c r="G35" s="793">
        <v>39897</v>
      </c>
      <c r="H35" s="800">
        <v>70000000</v>
      </c>
      <c r="I35" s="775">
        <v>39965</v>
      </c>
      <c r="J35" s="806" t="s">
        <v>492</v>
      </c>
      <c r="K35" s="793">
        <v>39965</v>
      </c>
      <c r="L35" s="800">
        <v>69970826</v>
      </c>
      <c r="M35" s="775">
        <v>39965</v>
      </c>
      <c r="N35" s="775">
        <v>40007</v>
      </c>
      <c r="O35" s="779">
        <v>2</v>
      </c>
      <c r="P35" s="808">
        <v>69508826</v>
      </c>
      <c r="Q35" s="808"/>
      <c r="R35" s="808"/>
      <c r="S35" s="808"/>
      <c r="T35" s="808"/>
      <c r="U35" s="794">
        <v>0</v>
      </c>
      <c r="V35" s="794">
        <v>0</v>
      </c>
      <c r="W35" s="794">
        <v>0</v>
      </c>
      <c r="X35" s="775">
        <v>40067</v>
      </c>
      <c r="Y35" s="775">
        <v>40135</v>
      </c>
      <c r="Z35" s="774"/>
      <c r="AA35" s="774">
        <v>69508826</v>
      </c>
      <c r="AB35" s="773"/>
      <c r="AC35" s="773"/>
      <c r="AD35" s="773"/>
      <c r="AE35" s="773"/>
      <c r="AF35" s="773"/>
      <c r="AG35" s="773"/>
      <c r="AH35" s="774"/>
      <c r="AI35" s="798" t="s">
        <v>445</v>
      </c>
      <c r="AJ35" s="801">
        <f t="shared" si="0"/>
        <v>69508826</v>
      </c>
      <c r="AK35" s="814" t="s">
        <v>244</v>
      </c>
      <c r="AL35" s="809" t="s">
        <v>241</v>
      </c>
      <c r="AM35" s="798">
        <v>3112573756</v>
      </c>
      <c r="AN35" s="778" t="s">
        <v>1840</v>
      </c>
      <c r="AO35" s="861"/>
      <c r="AP35" s="862"/>
      <c r="AQ35" s="861"/>
    </row>
    <row r="36" spans="1:43" ht="18" x14ac:dyDescent="0.15">
      <c r="A36" s="779" t="s">
        <v>245</v>
      </c>
      <c r="B36" s="778" t="s">
        <v>247</v>
      </c>
      <c r="C36" s="779" t="s">
        <v>42</v>
      </c>
      <c r="D36" s="778" t="s">
        <v>229</v>
      </c>
      <c r="E36" s="778" t="s">
        <v>230</v>
      </c>
      <c r="F36" s="799" t="s">
        <v>246</v>
      </c>
      <c r="G36" s="793">
        <v>39897</v>
      </c>
      <c r="H36" s="800">
        <v>50000000</v>
      </c>
      <c r="I36" s="775">
        <v>39965</v>
      </c>
      <c r="J36" s="806" t="s">
        <v>491</v>
      </c>
      <c r="K36" s="793">
        <v>39965</v>
      </c>
      <c r="L36" s="800">
        <v>49228220</v>
      </c>
      <c r="M36" s="775">
        <v>39967</v>
      </c>
      <c r="N36" s="775">
        <v>40024</v>
      </c>
      <c r="O36" s="779">
        <v>2</v>
      </c>
      <c r="P36" s="808">
        <v>49228220</v>
      </c>
      <c r="Q36" s="808"/>
      <c r="R36" s="808"/>
      <c r="S36" s="808"/>
      <c r="T36" s="808"/>
      <c r="U36" s="794">
        <v>0</v>
      </c>
      <c r="V36" s="794">
        <v>0</v>
      </c>
      <c r="W36" s="794">
        <v>0</v>
      </c>
      <c r="X36" s="775">
        <v>40086</v>
      </c>
      <c r="Y36" s="775">
        <v>40143</v>
      </c>
      <c r="Z36" s="774"/>
      <c r="AA36" s="774">
        <v>49228220</v>
      </c>
      <c r="AB36" s="773"/>
      <c r="AC36" s="773"/>
      <c r="AD36" s="773"/>
      <c r="AE36" s="773"/>
      <c r="AF36" s="773"/>
      <c r="AG36" s="773"/>
      <c r="AH36" s="774"/>
      <c r="AI36" s="798" t="s">
        <v>497</v>
      </c>
      <c r="AJ36" s="801">
        <f t="shared" si="0"/>
        <v>49228220</v>
      </c>
      <c r="AK36" s="807" t="s">
        <v>233</v>
      </c>
      <c r="AL36" s="809" t="s">
        <v>142</v>
      </c>
      <c r="AM36" s="798">
        <v>3133907436</v>
      </c>
      <c r="AN36" s="798"/>
      <c r="AO36" s="861"/>
      <c r="AP36" s="862"/>
      <c r="AQ36" s="861"/>
    </row>
    <row r="37" spans="1:43" ht="27" x14ac:dyDescent="0.15">
      <c r="A37" s="779" t="s">
        <v>248</v>
      </c>
      <c r="B37" s="778" t="s">
        <v>249</v>
      </c>
      <c r="C37" s="779" t="s">
        <v>42</v>
      </c>
      <c r="D37" s="778" t="s">
        <v>250</v>
      </c>
      <c r="E37" s="794" t="s">
        <v>251</v>
      </c>
      <c r="F37" s="799" t="s">
        <v>252</v>
      </c>
      <c r="G37" s="793">
        <v>39947</v>
      </c>
      <c r="H37" s="800">
        <v>5000000</v>
      </c>
      <c r="I37" s="775">
        <v>39974</v>
      </c>
      <c r="J37" s="806" t="s">
        <v>253</v>
      </c>
      <c r="K37" s="793">
        <v>39974</v>
      </c>
      <c r="L37" s="800">
        <v>4995120</v>
      </c>
      <c r="M37" s="775">
        <v>39974</v>
      </c>
      <c r="N37" s="775">
        <v>39980</v>
      </c>
      <c r="O37" s="779">
        <v>15</v>
      </c>
      <c r="P37" s="808">
        <v>4995120</v>
      </c>
      <c r="Q37" s="808"/>
      <c r="R37" s="808"/>
      <c r="S37" s="808"/>
      <c r="T37" s="808"/>
      <c r="U37" s="794"/>
      <c r="V37" s="794"/>
      <c r="W37" s="794"/>
      <c r="X37" s="775">
        <v>39988</v>
      </c>
      <c r="Y37" s="775">
        <v>39994</v>
      </c>
      <c r="Z37" s="774"/>
      <c r="AA37" s="774">
        <v>4995120</v>
      </c>
      <c r="AB37" s="773"/>
      <c r="AC37" s="773"/>
      <c r="AD37" s="773"/>
      <c r="AE37" s="773"/>
      <c r="AF37" s="773"/>
      <c r="AG37" s="773"/>
      <c r="AH37" s="774"/>
      <c r="AI37" s="798" t="s">
        <v>125</v>
      </c>
      <c r="AJ37" s="801">
        <f t="shared" si="0"/>
        <v>4995120</v>
      </c>
      <c r="AK37" s="807" t="s">
        <v>254</v>
      </c>
      <c r="AL37" s="809" t="s">
        <v>255</v>
      </c>
      <c r="AM37" s="798">
        <v>4291395</v>
      </c>
      <c r="AN37" s="798"/>
      <c r="AO37" s="803" t="s">
        <v>1230</v>
      </c>
      <c r="AP37" s="804" t="s">
        <v>1229</v>
      </c>
      <c r="AQ37" s="803" t="s">
        <v>1229</v>
      </c>
    </row>
    <row r="38" spans="1:43" ht="27" x14ac:dyDescent="0.15">
      <c r="A38" s="779" t="s">
        <v>256</v>
      </c>
      <c r="B38" s="778" t="s">
        <v>257</v>
      </c>
      <c r="C38" s="779" t="s">
        <v>42</v>
      </c>
      <c r="D38" s="778" t="s">
        <v>258</v>
      </c>
      <c r="E38" s="794" t="s">
        <v>259</v>
      </c>
      <c r="F38" s="815" t="s">
        <v>260</v>
      </c>
      <c r="G38" s="793">
        <v>39897</v>
      </c>
      <c r="H38" s="815" t="s">
        <v>261</v>
      </c>
      <c r="I38" s="775">
        <v>40075</v>
      </c>
      <c r="J38" s="813" t="s">
        <v>519</v>
      </c>
      <c r="K38" s="793">
        <v>39983</v>
      </c>
      <c r="L38" s="811" t="s">
        <v>520</v>
      </c>
      <c r="M38" s="775">
        <v>39988</v>
      </c>
      <c r="N38" s="775">
        <v>40011</v>
      </c>
      <c r="O38" s="779">
        <v>3</v>
      </c>
      <c r="P38" s="808">
        <v>229751951</v>
      </c>
      <c r="Q38" s="808"/>
      <c r="R38" s="808"/>
      <c r="S38" s="808"/>
      <c r="T38" s="808"/>
      <c r="U38" s="794">
        <v>0</v>
      </c>
      <c r="V38" s="794">
        <v>0</v>
      </c>
      <c r="W38" s="794">
        <v>0</v>
      </c>
      <c r="X38" s="775">
        <v>40102</v>
      </c>
      <c r="Y38" s="775"/>
      <c r="Z38" s="774"/>
      <c r="AA38" s="774">
        <v>229751951</v>
      </c>
      <c r="AB38" s="773"/>
      <c r="AC38" s="773"/>
      <c r="AD38" s="773"/>
      <c r="AE38" s="773"/>
      <c r="AF38" s="773"/>
      <c r="AG38" s="773"/>
      <c r="AH38" s="774"/>
      <c r="AI38" s="798" t="s">
        <v>624</v>
      </c>
      <c r="AJ38" s="801">
        <f t="shared" si="0"/>
        <v>229751951</v>
      </c>
      <c r="AK38" s="807" t="s">
        <v>263</v>
      </c>
      <c r="AL38" s="809" t="s">
        <v>262</v>
      </c>
      <c r="AM38" s="798">
        <v>3125737797</v>
      </c>
      <c r="AN38" s="798"/>
      <c r="AO38" s="803" t="s">
        <v>1230</v>
      </c>
      <c r="AP38" s="804" t="s">
        <v>1229</v>
      </c>
      <c r="AQ38" s="803" t="s">
        <v>1230</v>
      </c>
    </row>
    <row r="39" spans="1:43" ht="18" x14ac:dyDescent="0.15">
      <c r="A39" s="779" t="s">
        <v>264</v>
      </c>
      <c r="B39" s="778" t="s">
        <v>265</v>
      </c>
      <c r="C39" s="779" t="s">
        <v>42</v>
      </c>
      <c r="D39" s="778" t="s">
        <v>266</v>
      </c>
      <c r="E39" s="794" t="s">
        <v>267</v>
      </c>
      <c r="F39" s="799" t="s">
        <v>268</v>
      </c>
      <c r="G39" s="793">
        <v>39944</v>
      </c>
      <c r="H39" s="800">
        <v>11000000</v>
      </c>
      <c r="I39" s="775">
        <v>39988</v>
      </c>
      <c r="J39" s="806" t="s">
        <v>282</v>
      </c>
      <c r="K39" s="793">
        <v>39988</v>
      </c>
      <c r="L39" s="800">
        <v>10982285</v>
      </c>
      <c r="M39" s="775">
        <v>39989</v>
      </c>
      <c r="N39" s="775">
        <v>40008</v>
      </c>
      <c r="O39" s="779">
        <v>1</v>
      </c>
      <c r="P39" s="808">
        <v>10982285</v>
      </c>
      <c r="Q39" s="808"/>
      <c r="R39" s="808"/>
      <c r="S39" s="808"/>
      <c r="T39" s="808"/>
      <c r="U39" s="816" t="s">
        <v>96</v>
      </c>
      <c r="V39" s="794">
        <v>0</v>
      </c>
      <c r="W39" s="800">
        <v>0</v>
      </c>
      <c r="X39" s="775">
        <v>40035</v>
      </c>
      <c r="Y39" s="775">
        <v>40136</v>
      </c>
      <c r="Z39" s="774"/>
      <c r="AA39" s="774">
        <v>10977536</v>
      </c>
      <c r="AB39" s="773"/>
      <c r="AC39" s="773"/>
      <c r="AD39" s="773"/>
      <c r="AE39" s="773"/>
      <c r="AF39" s="773"/>
      <c r="AG39" s="773"/>
      <c r="AH39" s="774"/>
      <c r="AI39" s="798" t="s">
        <v>125</v>
      </c>
      <c r="AJ39" s="801">
        <f t="shared" si="0"/>
        <v>10977536</v>
      </c>
      <c r="AK39" s="807" t="s">
        <v>335</v>
      </c>
      <c r="AL39" s="809" t="s">
        <v>113</v>
      </c>
      <c r="AM39" s="798">
        <v>3115499271</v>
      </c>
      <c r="AN39" s="798"/>
      <c r="AP39" s="804" t="s">
        <v>1229</v>
      </c>
      <c r="AQ39" s="803" t="s">
        <v>1229</v>
      </c>
    </row>
    <row r="40" spans="1:43" ht="18" x14ac:dyDescent="0.15">
      <c r="A40" s="779" t="s">
        <v>269</v>
      </c>
      <c r="B40" s="778" t="s">
        <v>270</v>
      </c>
      <c r="C40" s="779" t="s">
        <v>42</v>
      </c>
      <c r="D40" s="778" t="s">
        <v>108</v>
      </c>
      <c r="E40" s="794" t="s">
        <v>109</v>
      </c>
      <c r="F40" s="799" t="s">
        <v>271</v>
      </c>
      <c r="G40" s="793">
        <v>39962</v>
      </c>
      <c r="H40" s="800">
        <v>13900000</v>
      </c>
      <c r="I40" s="775">
        <v>39988</v>
      </c>
      <c r="J40" s="806" t="s">
        <v>283</v>
      </c>
      <c r="K40" s="793">
        <v>39988</v>
      </c>
      <c r="L40" s="800">
        <v>13807028</v>
      </c>
      <c r="M40" s="775">
        <v>39988</v>
      </c>
      <c r="N40" s="775">
        <v>40003</v>
      </c>
      <c r="O40" s="779">
        <v>1</v>
      </c>
      <c r="P40" s="808">
        <v>13807028</v>
      </c>
      <c r="Q40" s="808"/>
      <c r="R40" s="808"/>
      <c r="S40" s="808"/>
      <c r="T40" s="808"/>
      <c r="U40" s="794">
        <v>0</v>
      </c>
      <c r="V40" s="794">
        <v>0</v>
      </c>
      <c r="W40" s="794">
        <v>0</v>
      </c>
      <c r="X40" s="775">
        <v>40031</v>
      </c>
      <c r="Y40" s="775">
        <v>40043</v>
      </c>
      <c r="Z40" s="774"/>
      <c r="AA40" s="774">
        <v>13807028</v>
      </c>
      <c r="AB40" s="773"/>
      <c r="AC40" s="773"/>
      <c r="AD40" s="773"/>
      <c r="AE40" s="773"/>
      <c r="AF40" s="773"/>
      <c r="AG40" s="773"/>
      <c r="AH40" s="774"/>
      <c r="AI40" s="798" t="s">
        <v>125</v>
      </c>
      <c r="AJ40" s="801">
        <f t="shared" si="0"/>
        <v>13807028</v>
      </c>
      <c r="AK40" s="807" t="s">
        <v>336</v>
      </c>
      <c r="AL40" s="809" t="s">
        <v>113</v>
      </c>
      <c r="AM40" s="798">
        <v>3125342259</v>
      </c>
      <c r="AN40" s="798"/>
      <c r="AO40" s="803" t="s">
        <v>1229</v>
      </c>
      <c r="AP40" s="804" t="s">
        <v>1229</v>
      </c>
      <c r="AQ40" s="803" t="s">
        <v>1229</v>
      </c>
    </row>
    <row r="41" spans="1:43" ht="18" x14ac:dyDescent="0.15">
      <c r="A41" s="779" t="s">
        <v>284</v>
      </c>
      <c r="B41" s="778" t="s">
        <v>285</v>
      </c>
      <c r="C41" s="779" t="s">
        <v>42</v>
      </c>
      <c r="D41" s="778" t="s">
        <v>81</v>
      </c>
      <c r="E41" s="794" t="s">
        <v>82</v>
      </c>
      <c r="F41" s="799" t="s">
        <v>286</v>
      </c>
      <c r="G41" s="793">
        <v>39944</v>
      </c>
      <c r="H41" s="800">
        <v>12000000</v>
      </c>
      <c r="I41" s="775">
        <v>39988</v>
      </c>
      <c r="J41" s="806" t="s">
        <v>287</v>
      </c>
      <c r="K41" s="793">
        <v>39988</v>
      </c>
      <c r="L41" s="800">
        <v>11975287</v>
      </c>
      <c r="M41" s="775">
        <v>39989</v>
      </c>
      <c r="N41" s="775">
        <v>40008</v>
      </c>
      <c r="O41" s="779">
        <v>1</v>
      </c>
      <c r="P41" s="808">
        <v>11975287</v>
      </c>
      <c r="Q41" s="808"/>
      <c r="R41" s="808"/>
      <c r="S41" s="808"/>
      <c r="T41" s="808"/>
      <c r="U41" s="794">
        <v>0</v>
      </c>
      <c r="V41" s="794">
        <v>0</v>
      </c>
      <c r="W41" s="794">
        <v>0</v>
      </c>
      <c r="X41" s="775">
        <v>40039</v>
      </c>
      <c r="Y41" s="775">
        <v>40059</v>
      </c>
      <c r="Z41" s="774"/>
      <c r="AA41" s="774">
        <v>11975287</v>
      </c>
      <c r="AB41" s="773"/>
      <c r="AC41" s="773"/>
      <c r="AD41" s="773"/>
      <c r="AE41" s="773"/>
      <c r="AF41" s="773"/>
      <c r="AG41" s="773"/>
      <c r="AH41" s="774"/>
      <c r="AI41" s="798" t="s">
        <v>125</v>
      </c>
      <c r="AJ41" s="801">
        <f t="shared" si="0"/>
        <v>11975287</v>
      </c>
      <c r="AK41" s="807" t="s">
        <v>337</v>
      </c>
      <c r="AL41" s="809" t="s">
        <v>288</v>
      </c>
      <c r="AM41" s="798">
        <v>3125193600</v>
      </c>
      <c r="AN41" s="798"/>
      <c r="AO41" s="803" t="s">
        <v>1229</v>
      </c>
      <c r="AP41" s="804" t="s">
        <v>1229</v>
      </c>
      <c r="AQ41" s="803" t="s">
        <v>1229</v>
      </c>
    </row>
    <row r="42" spans="1:43" ht="18" x14ac:dyDescent="0.15">
      <c r="A42" s="779" t="s">
        <v>272</v>
      </c>
      <c r="B42" s="778" t="s">
        <v>273</v>
      </c>
      <c r="C42" s="779" t="s">
        <v>42</v>
      </c>
      <c r="D42" s="778" t="s">
        <v>274</v>
      </c>
      <c r="E42" s="794" t="s">
        <v>275</v>
      </c>
      <c r="F42" s="799" t="s">
        <v>276</v>
      </c>
      <c r="G42" s="793">
        <v>39927</v>
      </c>
      <c r="H42" s="800">
        <v>5000000</v>
      </c>
      <c r="I42" s="775">
        <v>39989</v>
      </c>
      <c r="J42" s="806" t="s">
        <v>289</v>
      </c>
      <c r="K42" s="793">
        <v>39989</v>
      </c>
      <c r="L42" s="800">
        <v>4983732</v>
      </c>
      <c r="M42" s="775">
        <v>39997</v>
      </c>
      <c r="N42" s="775">
        <v>39997</v>
      </c>
      <c r="O42" s="779">
        <v>1</v>
      </c>
      <c r="P42" s="808">
        <v>4983732</v>
      </c>
      <c r="Q42" s="808"/>
      <c r="R42" s="808"/>
      <c r="S42" s="808"/>
      <c r="T42" s="808"/>
      <c r="U42" s="794">
        <v>0</v>
      </c>
      <c r="V42" s="794">
        <v>0</v>
      </c>
      <c r="W42" s="794">
        <v>0</v>
      </c>
      <c r="X42" s="775">
        <v>40021</v>
      </c>
      <c r="Y42" s="775">
        <v>40029</v>
      </c>
      <c r="Z42" s="774">
        <v>4983732</v>
      </c>
      <c r="AA42" s="774"/>
      <c r="AB42" s="772"/>
      <c r="AC42" s="772"/>
      <c r="AD42" s="772"/>
      <c r="AE42" s="772"/>
      <c r="AF42" s="772"/>
      <c r="AG42" s="772"/>
      <c r="AH42" s="774"/>
      <c r="AI42" s="798" t="s">
        <v>125</v>
      </c>
      <c r="AJ42" s="801">
        <f t="shared" si="0"/>
        <v>4983732</v>
      </c>
      <c r="AK42" s="807" t="s">
        <v>278</v>
      </c>
      <c r="AL42" s="809" t="s">
        <v>277</v>
      </c>
      <c r="AM42" s="798">
        <v>3118491019</v>
      </c>
      <c r="AN42" s="798"/>
      <c r="AO42" s="803" t="s">
        <v>1229</v>
      </c>
      <c r="AP42" s="804" t="s">
        <v>1229</v>
      </c>
      <c r="AQ42" s="803" t="s">
        <v>1229</v>
      </c>
    </row>
    <row r="43" spans="1:43" ht="18" x14ac:dyDescent="0.15">
      <c r="A43" s="779" t="s">
        <v>279</v>
      </c>
      <c r="B43" s="778" t="s">
        <v>280</v>
      </c>
      <c r="C43" s="779" t="s">
        <v>42</v>
      </c>
      <c r="D43" s="778" t="s">
        <v>154</v>
      </c>
      <c r="E43" s="794" t="s">
        <v>281</v>
      </c>
      <c r="F43" s="799" t="s">
        <v>291</v>
      </c>
      <c r="G43" s="793">
        <v>39959</v>
      </c>
      <c r="H43" s="800">
        <v>7000000</v>
      </c>
      <c r="I43" s="775">
        <v>39990</v>
      </c>
      <c r="J43" s="806" t="s">
        <v>290</v>
      </c>
      <c r="K43" s="793">
        <v>39989</v>
      </c>
      <c r="L43" s="800">
        <v>6991215</v>
      </c>
      <c r="M43" s="775">
        <v>39994</v>
      </c>
      <c r="N43" s="775">
        <v>40003</v>
      </c>
      <c r="O43" s="779">
        <v>1</v>
      </c>
      <c r="P43" s="808">
        <v>6991215</v>
      </c>
      <c r="Q43" s="808"/>
      <c r="R43" s="808"/>
      <c r="S43" s="808"/>
      <c r="T43" s="808"/>
      <c r="U43" s="794">
        <v>0</v>
      </c>
      <c r="V43" s="794">
        <v>0</v>
      </c>
      <c r="W43" s="794">
        <v>0</v>
      </c>
      <c r="X43" s="775">
        <v>40031</v>
      </c>
      <c r="Y43" s="775">
        <v>40081</v>
      </c>
      <c r="Z43" s="774"/>
      <c r="AA43" s="774">
        <v>6991215</v>
      </c>
      <c r="AB43" s="772"/>
      <c r="AC43" s="772"/>
      <c r="AD43" s="772"/>
      <c r="AE43" s="772"/>
      <c r="AF43" s="772"/>
      <c r="AG43" s="772"/>
      <c r="AH43" s="774"/>
      <c r="AI43" s="798" t="s">
        <v>125</v>
      </c>
      <c r="AJ43" s="801">
        <f t="shared" si="0"/>
        <v>6991215</v>
      </c>
      <c r="AK43" s="807" t="s">
        <v>292</v>
      </c>
      <c r="AL43" s="809" t="s">
        <v>157</v>
      </c>
      <c r="AM43" s="798">
        <v>310899208</v>
      </c>
      <c r="AN43" s="798"/>
      <c r="AO43" s="803" t="s">
        <v>1229</v>
      </c>
      <c r="AP43" s="804" t="s">
        <v>1229</v>
      </c>
      <c r="AQ43" s="803" t="s">
        <v>1229</v>
      </c>
    </row>
    <row r="44" spans="1:43" x14ac:dyDescent="0.15">
      <c r="A44" s="2299" t="s">
        <v>304</v>
      </c>
      <c r="B44" s="2286" t="s">
        <v>616</v>
      </c>
      <c r="C44" s="2299" t="s">
        <v>42</v>
      </c>
      <c r="D44" s="2286" t="s">
        <v>313</v>
      </c>
      <c r="E44" s="2286" t="s">
        <v>314</v>
      </c>
      <c r="F44" s="799" t="s">
        <v>521</v>
      </c>
      <c r="G44" s="793">
        <v>39944</v>
      </c>
      <c r="H44" s="800">
        <v>25000000</v>
      </c>
      <c r="I44" s="2769">
        <v>39997</v>
      </c>
      <c r="J44" s="806" t="s">
        <v>522</v>
      </c>
      <c r="K44" s="2770">
        <v>39997</v>
      </c>
      <c r="L44" s="800">
        <v>24868921</v>
      </c>
      <c r="M44" s="2769">
        <v>40007</v>
      </c>
      <c r="N44" s="2769">
        <v>40028</v>
      </c>
      <c r="O44" s="2776" t="s">
        <v>318</v>
      </c>
      <c r="P44" s="2765">
        <v>102257600</v>
      </c>
      <c r="Q44" s="808"/>
      <c r="R44" s="808"/>
      <c r="S44" s="808"/>
      <c r="T44" s="808"/>
      <c r="U44" s="2767" t="s">
        <v>96</v>
      </c>
      <c r="V44" s="2767" t="s">
        <v>96</v>
      </c>
      <c r="W44" s="2767" t="s">
        <v>96</v>
      </c>
      <c r="X44" s="2769">
        <v>40087</v>
      </c>
      <c r="Y44" s="2769">
        <v>40170</v>
      </c>
      <c r="Z44" s="2313"/>
      <c r="AA44" s="2313">
        <v>102257600</v>
      </c>
      <c r="AB44" s="2765"/>
      <c r="AC44" s="2765"/>
      <c r="AD44" s="2765"/>
      <c r="AE44" s="808"/>
      <c r="AF44" s="2765"/>
      <c r="AG44" s="808"/>
      <c r="AH44" s="2313"/>
      <c r="AI44" s="2765" t="s">
        <v>618</v>
      </c>
      <c r="AJ44" s="2765">
        <f>Z44+AA44+AB44+AC44+AD44+AF44+AH44</f>
        <v>102257600</v>
      </c>
      <c r="AK44" s="807" t="s">
        <v>393</v>
      </c>
      <c r="AL44" s="2765" t="s">
        <v>490</v>
      </c>
      <c r="AM44" s="2771">
        <v>3204892543</v>
      </c>
      <c r="AN44" s="2769"/>
      <c r="AO44" s="2280"/>
      <c r="AP44" s="2280" t="s">
        <v>1229</v>
      </c>
      <c r="AQ44" s="2280"/>
    </row>
    <row r="45" spans="1:43" x14ac:dyDescent="0.15">
      <c r="A45" s="2766"/>
      <c r="B45" s="2286"/>
      <c r="C45" s="2766"/>
      <c r="D45" s="2286"/>
      <c r="E45" s="2286"/>
      <c r="F45" s="799" t="s">
        <v>218</v>
      </c>
      <c r="G45" s="793">
        <v>39951</v>
      </c>
      <c r="H45" s="800">
        <v>32686903</v>
      </c>
      <c r="I45" s="2299"/>
      <c r="J45" s="806" t="s">
        <v>523</v>
      </c>
      <c r="K45" s="2286"/>
      <c r="L45" s="800">
        <v>32563325</v>
      </c>
      <c r="M45" s="2299"/>
      <c r="N45" s="2299"/>
      <c r="O45" s="2299"/>
      <c r="P45" s="2766"/>
      <c r="Q45" s="808"/>
      <c r="R45" s="808"/>
      <c r="S45" s="808"/>
      <c r="T45" s="808"/>
      <c r="U45" s="2766"/>
      <c r="V45" s="2766"/>
      <c r="W45" s="2766"/>
      <c r="X45" s="2299"/>
      <c r="Y45" s="2299"/>
      <c r="Z45" s="2775"/>
      <c r="AA45" s="2775"/>
      <c r="AB45" s="2766"/>
      <c r="AC45" s="2766"/>
      <c r="AD45" s="2766"/>
      <c r="AE45" s="863"/>
      <c r="AF45" s="2766"/>
      <c r="AG45" s="863"/>
      <c r="AH45" s="2775"/>
      <c r="AI45" s="2766"/>
      <c r="AJ45" s="2765"/>
      <c r="AK45" s="807" t="s">
        <v>393</v>
      </c>
      <c r="AL45" s="2765"/>
      <c r="AM45" s="2771"/>
      <c r="AN45" s="2299"/>
      <c r="AO45" s="2281"/>
      <c r="AP45" s="2281"/>
      <c r="AQ45" s="2281"/>
    </row>
    <row r="46" spans="1:43" x14ac:dyDescent="0.15">
      <c r="A46" s="2766"/>
      <c r="B46" s="2286"/>
      <c r="C46" s="2766"/>
      <c r="D46" s="2286"/>
      <c r="E46" s="2286"/>
      <c r="F46" s="799" t="s">
        <v>524</v>
      </c>
      <c r="G46" s="793">
        <v>39944</v>
      </c>
      <c r="H46" s="800">
        <v>20000000</v>
      </c>
      <c r="I46" s="2299"/>
      <c r="J46" s="806" t="s">
        <v>525</v>
      </c>
      <c r="K46" s="2286"/>
      <c r="L46" s="800">
        <v>19942931</v>
      </c>
      <c r="M46" s="2299"/>
      <c r="N46" s="2299"/>
      <c r="O46" s="2299"/>
      <c r="P46" s="2766"/>
      <c r="Q46" s="808"/>
      <c r="R46" s="808"/>
      <c r="S46" s="808"/>
      <c r="T46" s="808"/>
      <c r="U46" s="2766"/>
      <c r="V46" s="2766"/>
      <c r="W46" s="2766"/>
      <c r="X46" s="2299"/>
      <c r="Y46" s="2299"/>
      <c r="Z46" s="2775"/>
      <c r="AA46" s="2775"/>
      <c r="AB46" s="2766"/>
      <c r="AC46" s="2766"/>
      <c r="AD46" s="2766"/>
      <c r="AE46" s="863"/>
      <c r="AF46" s="2766"/>
      <c r="AG46" s="863"/>
      <c r="AH46" s="2775"/>
      <c r="AI46" s="2766"/>
      <c r="AJ46" s="2765"/>
      <c r="AK46" s="807" t="s">
        <v>422</v>
      </c>
      <c r="AL46" s="2765"/>
      <c r="AM46" s="2771"/>
      <c r="AN46" s="2299"/>
      <c r="AO46" s="2281"/>
      <c r="AP46" s="2281"/>
      <c r="AQ46" s="2281"/>
    </row>
    <row r="47" spans="1:43" x14ac:dyDescent="0.15">
      <c r="A47" s="2766"/>
      <c r="B47" s="2286"/>
      <c r="C47" s="2766"/>
      <c r="D47" s="2286"/>
      <c r="E47" s="2286"/>
      <c r="F47" s="799" t="s">
        <v>526</v>
      </c>
      <c r="G47" s="793">
        <v>39944</v>
      </c>
      <c r="H47" s="800">
        <v>25000000</v>
      </c>
      <c r="I47" s="2299"/>
      <c r="J47" s="806" t="s">
        <v>527</v>
      </c>
      <c r="K47" s="2286"/>
      <c r="L47" s="800">
        <v>24882423</v>
      </c>
      <c r="M47" s="2299"/>
      <c r="N47" s="2299"/>
      <c r="O47" s="2299"/>
      <c r="P47" s="2766"/>
      <c r="Q47" s="808"/>
      <c r="R47" s="808"/>
      <c r="S47" s="808"/>
      <c r="T47" s="808"/>
      <c r="U47" s="2766"/>
      <c r="V47" s="2766"/>
      <c r="W47" s="2766"/>
      <c r="X47" s="2299"/>
      <c r="Y47" s="2299"/>
      <c r="Z47" s="2775"/>
      <c r="AA47" s="2775"/>
      <c r="AB47" s="2766"/>
      <c r="AC47" s="2766"/>
      <c r="AD47" s="2766"/>
      <c r="AE47" s="863"/>
      <c r="AF47" s="2766"/>
      <c r="AG47" s="863"/>
      <c r="AH47" s="2775"/>
      <c r="AI47" s="2766"/>
      <c r="AJ47" s="2765"/>
      <c r="AK47" s="807" t="s">
        <v>528</v>
      </c>
      <c r="AL47" s="2765"/>
      <c r="AM47" s="2771"/>
      <c r="AN47" s="2299"/>
      <c r="AO47" s="2281"/>
      <c r="AP47" s="2281"/>
      <c r="AQ47" s="2281"/>
    </row>
    <row r="48" spans="1:43" x14ac:dyDescent="0.15">
      <c r="A48" s="2299" t="s">
        <v>293</v>
      </c>
      <c r="B48" s="2772" t="s">
        <v>312</v>
      </c>
      <c r="C48" s="2299" t="s">
        <v>42</v>
      </c>
      <c r="D48" s="2299" t="s">
        <v>313</v>
      </c>
      <c r="E48" s="2299" t="s">
        <v>314</v>
      </c>
      <c r="F48" s="799" t="s">
        <v>315</v>
      </c>
      <c r="G48" s="793">
        <v>39944</v>
      </c>
      <c r="H48" s="800">
        <v>15000000</v>
      </c>
      <c r="I48" s="2769">
        <v>39997</v>
      </c>
      <c r="J48" s="806" t="s">
        <v>486</v>
      </c>
      <c r="K48" s="2769">
        <v>39997</v>
      </c>
      <c r="L48" s="817">
        <v>14986979.4</v>
      </c>
      <c r="M48" s="2769">
        <v>40007</v>
      </c>
      <c r="N48" s="2769">
        <v>40028</v>
      </c>
      <c r="O48" s="2776" t="s">
        <v>318</v>
      </c>
      <c r="P48" s="2778">
        <v>115038878.22</v>
      </c>
      <c r="Q48" s="808"/>
      <c r="R48" s="808"/>
      <c r="S48" s="808"/>
      <c r="T48" s="808"/>
      <c r="U48" s="2764">
        <v>0</v>
      </c>
      <c r="V48" s="2764">
        <v>0</v>
      </c>
      <c r="W48" s="2764">
        <v>0</v>
      </c>
      <c r="X48" s="2769">
        <v>40088</v>
      </c>
      <c r="Y48" s="2769">
        <v>40163</v>
      </c>
      <c r="Z48" s="2777"/>
      <c r="AA48" s="2313">
        <v>115038878.22</v>
      </c>
      <c r="AB48" s="2769"/>
      <c r="AC48" s="2769"/>
      <c r="AD48" s="2769"/>
      <c r="AE48" s="775"/>
      <c r="AF48" s="2769"/>
      <c r="AG48" s="775"/>
      <c r="AH48" s="2777"/>
      <c r="AI48" s="2769" t="s">
        <v>620</v>
      </c>
      <c r="AJ48" s="2781">
        <f>Z48+AA48+AB48+AC48+AD48+AF48+AH48</f>
        <v>115038878.22</v>
      </c>
      <c r="AK48" s="807" t="s">
        <v>407</v>
      </c>
      <c r="AL48" s="2782" t="s">
        <v>490</v>
      </c>
      <c r="AM48" s="2783">
        <v>3204892543</v>
      </c>
      <c r="AN48" s="2763"/>
      <c r="AO48" s="2780"/>
      <c r="AP48" s="2779"/>
      <c r="AQ48" s="2780"/>
    </row>
    <row r="49" spans="1:43" x14ac:dyDescent="0.15">
      <c r="A49" s="2766"/>
      <c r="B49" s="2773"/>
      <c r="C49" s="2299"/>
      <c r="D49" s="2299"/>
      <c r="E49" s="2299"/>
      <c r="F49" s="799" t="s">
        <v>187</v>
      </c>
      <c r="G49" s="793">
        <v>39944</v>
      </c>
      <c r="H49" s="800">
        <v>30000000</v>
      </c>
      <c r="I49" s="2769"/>
      <c r="J49" s="806" t="s">
        <v>487</v>
      </c>
      <c r="K49" s="2769"/>
      <c r="L49" s="818">
        <v>29993383.149999999</v>
      </c>
      <c r="M49" s="2769"/>
      <c r="N49" s="2769"/>
      <c r="O49" s="2769"/>
      <c r="P49" s="2778"/>
      <c r="Q49" s="808"/>
      <c r="R49" s="808"/>
      <c r="S49" s="808"/>
      <c r="T49" s="808"/>
      <c r="U49" s="2764"/>
      <c r="V49" s="2764"/>
      <c r="W49" s="2764"/>
      <c r="X49" s="2769"/>
      <c r="Y49" s="2769"/>
      <c r="Z49" s="2777"/>
      <c r="AA49" s="2313"/>
      <c r="AB49" s="2769"/>
      <c r="AC49" s="2769"/>
      <c r="AD49" s="2769"/>
      <c r="AE49" s="775"/>
      <c r="AF49" s="2769"/>
      <c r="AG49" s="775"/>
      <c r="AH49" s="2777"/>
      <c r="AI49" s="2769"/>
      <c r="AJ49" s="2781"/>
      <c r="AK49" s="807" t="s">
        <v>407</v>
      </c>
      <c r="AL49" s="2782"/>
      <c r="AM49" s="2783"/>
      <c r="AN49" s="2763"/>
      <c r="AO49" s="2780"/>
      <c r="AP49" s="2779"/>
      <c r="AQ49" s="2780"/>
    </row>
    <row r="50" spans="1:43" x14ac:dyDescent="0.15">
      <c r="A50" s="2766"/>
      <c r="B50" s="2773"/>
      <c r="C50" s="2299"/>
      <c r="D50" s="2299"/>
      <c r="E50" s="2299"/>
      <c r="F50" s="799" t="s">
        <v>316</v>
      </c>
      <c r="G50" s="793">
        <v>39944</v>
      </c>
      <c r="H50" s="800">
        <v>35662490</v>
      </c>
      <c r="I50" s="2769"/>
      <c r="J50" s="806" t="s">
        <v>488</v>
      </c>
      <c r="K50" s="2769"/>
      <c r="L50" s="818">
        <v>35634773.439999998</v>
      </c>
      <c r="M50" s="2769"/>
      <c r="N50" s="2769"/>
      <c r="O50" s="2769"/>
      <c r="P50" s="2778"/>
      <c r="Q50" s="808"/>
      <c r="R50" s="808"/>
      <c r="S50" s="808"/>
      <c r="T50" s="808"/>
      <c r="U50" s="2764"/>
      <c r="V50" s="2764"/>
      <c r="W50" s="2764"/>
      <c r="X50" s="2769"/>
      <c r="Y50" s="2769"/>
      <c r="Z50" s="2777"/>
      <c r="AA50" s="2313"/>
      <c r="AB50" s="2769"/>
      <c r="AC50" s="2769"/>
      <c r="AD50" s="2769"/>
      <c r="AE50" s="775"/>
      <c r="AF50" s="2769"/>
      <c r="AG50" s="775"/>
      <c r="AH50" s="2777"/>
      <c r="AI50" s="2769"/>
      <c r="AJ50" s="2781"/>
      <c r="AK50" s="807" t="s">
        <v>393</v>
      </c>
      <c r="AL50" s="2782"/>
      <c r="AM50" s="2783"/>
      <c r="AN50" s="2763"/>
      <c r="AO50" s="2780"/>
      <c r="AP50" s="2779"/>
      <c r="AQ50" s="2780"/>
    </row>
    <row r="51" spans="1:43" x14ac:dyDescent="0.15">
      <c r="A51" s="2766"/>
      <c r="B51" s="2773"/>
      <c r="C51" s="2299"/>
      <c r="D51" s="2774"/>
      <c r="E51" s="2774"/>
      <c r="F51" s="799" t="s">
        <v>317</v>
      </c>
      <c r="G51" s="793">
        <v>39944</v>
      </c>
      <c r="H51" s="800">
        <v>34495368</v>
      </c>
      <c r="I51" s="2769"/>
      <c r="J51" s="806" t="s">
        <v>489</v>
      </c>
      <c r="K51" s="2769"/>
      <c r="L51" s="818">
        <v>34423742.229999997</v>
      </c>
      <c r="M51" s="2769"/>
      <c r="N51" s="2769"/>
      <c r="O51" s="2769"/>
      <c r="P51" s="2778"/>
      <c r="Q51" s="808"/>
      <c r="R51" s="808"/>
      <c r="S51" s="808"/>
      <c r="T51" s="808"/>
      <c r="U51" s="2764"/>
      <c r="V51" s="2764"/>
      <c r="W51" s="2764"/>
      <c r="X51" s="2769"/>
      <c r="Y51" s="2769"/>
      <c r="Z51" s="2777"/>
      <c r="AA51" s="2313"/>
      <c r="AB51" s="2769"/>
      <c r="AC51" s="2769"/>
      <c r="AD51" s="2769"/>
      <c r="AE51" s="775"/>
      <c r="AF51" s="2769"/>
      <c r="AG51" s="775"/>
      <c r="AH51" s="2777"/>
      <c r="AI51" s="2769"/>
      <c r="AJ51" s="2781"/>
      <c r="AK51" s="807" t="s">
        <v>392</v>
      </c>
      <c r="AL51" s="2782"/>
      <c r="AM51" s="2783"/>
      <c r="AN51" s="2763"/>
      <c r="AO51" s="2780"/>
      <c r="AP51" s="2779"/>
      <c r="AQ51" s="2780"/>
    </row>
    <row r="52" spans="1:43" ht="18" x14ac:dyDescent="0.15">
      <c r="A52" s="2299" t="s">
        <v>294</v>
      </c>
      <c r="B52" s="819" t="s">
        <v>1672</v>
      </c>
      <c r="C52" s="2299" t="s">
        <v>42</v>
      </c>
      <c r="D52" s="2299" t="s">
        <v>302</v>
      </c>
      <c r="E52" s="2764" t="s">
        <v>307</v>
      </c>
      <c r="F52" s="799" t="s">
        <v>320</v>
      </c>
      <c r="G52" s="793">
        <v>39944</v>
      </c>
      <c r="H52" s="800">
        <v>20000000</v>
      </c>
      <c r="I52" s="2769">
        <v>39997</v>
      </c>
      <c r="J52" s="806" t="s">
        <v>498</v>
      </c>
      <c r="K52" s="2769">
        <v>39997</v>
      </c>
      <c r="L52" s="800">
        <v>19956218</v>
      </c>
      <c r="M52" s="2769">
        <v>40007</v>
      </c>
      <c r="N52" s="2769">
        <v>40028</v>
      </c>
      <c r="O52" s="2299">
        <v>2</v>
      </c>
      <c r="P52" s="2338">
        <v>115597528</v>
      </c>
      <c r="Q52" s="808"/>
      <c r="R52" s="808"/>
      <c r="S52" s="808"/>
      <c r="T52" s="808"/>
      <c r="U52" s="2764">
        <v>0</v>
      </c>
      <c r="V52" s="2764">
        <v>0</v>
      </c>
      <c r="W52" s="2764">
        <v>0</v>
      </c>
      <c r="X52" s="2785">
        <v>40084</v>
      </c>
      <c r="Y52" s="2785">
        <v>40088</v>
      </c>
      <c r="Z52" s="2313"/>
      <c r="AA52" s="795">
        <v>19687499</v>
      </c>
      <c r="AB52" s="2765"/>
      <c r="AC52" s="2765"/>
      <c r="AD52" s="2765"/>
      <c r="AE52" s="808"/>
      <c r="AF52" s="2765"/>
      <c r="AG52" s="808"/>
      <c r="AH52" s="2313"/>
      <c r="AI52" s="2765" t="s">
        <v>619</v>
      </c>
      <c r="AJ52" s="2765">
        <f>Z52+AA52+AB52+AC52+AD52+AF52+AH52</f>
        <v>19687499</v>
      </c>
      <c r="AK52" s="807" t="s">
        <v>393</v>
      </c>
      <c r="AL52" s="2782" t="s">
        <v>502</v>
      </c>
      <c r="AM52" s="2782">
        <v>3202723305</v>
      </c>
      <c r="AN52" s="2788"/>
      <c r="AO52" s="2787"/>
      <c r="AP52" s="2281" t="s">
        <v>1229</v>
      </c>
      <c r="AQ52" s="2787"/>
    </row>
    <row r="53" spans="1:43" ht="18" x14ac:dyDescent="0.15">
      <c r="A53" s="2299"/>
      <c r="B53" s="819" t="s">
        <v>1673</v>
      </c>
      <c r="C53" s="2299"/>
      <c r="D53" s="2299"/>
      <c r="E53" s="2764"/>
      <c r="F53" s="799" t="s">
        <v>321</v>
      </c>
      <c r="G53" s="793">
        <v>39944</v>
      </c>
      <c r="H53" s="800">
        <v>34495368</v>
      </c>
      <c r="I53" s="2769"/>
      <c r="J53" s="806" t="s">
        <v>499</v>
      </c>
      <c r="K53" s="2769"/>
      <c r="L53" s="800">
        <v>34307910</v>
      </c>
      <c r="M53" s="2769"/>
      <c r="N53" s="2769"/>
      <c r="O53" s="2299"/>
      <c r="P53" s="2339"/>
      <c r="Q53" s="808"/>
      <c r="R53" s="808"/>
      <c r="S53" s="808"/>
      <c r="T53" s="808"/>
      <c r="U53" s="2764"/>
      <c r="V53" s="2764"/>
      <c r="W53" s="2764"/>
      <c r="X53" s="2785"/>
      <c r="Y53" s="2785"/>
      <c r="Z53" s="2313"/>
      <c r="AA53" s="795">
        <v>34141662</v>
      </c>
      <c r="AB53" s="2765"/>
      <c r="AC53" s="2765"/>
      <c r="AD53" s="2765"/>
      <c r="AE53" s="808"/>
      <c r="AF53" s="2765"/>
      <c r="AG53" s="808"/>
      <c r="AH53" s="2313"/>
      <c r="AI53" s="2765"/>
      <c r="AJ53" s="2765"/>
      <c r="AK53" s="807" t="s">
        <v>393</v>
      </c>
      <c r="AL53" s="2782"/>
      <c r="AM53" s="2782"/>
      <c r="AN53" s="2788"/>
      <c r="AO53" s="2787"/>
      <c r="AP53" s="2281"/>
      <c r="AQ53" s="2787"/>
    </row>
    <row r="54" spans="1:43" ht="18" x14ac:dyDescent="0.15">
      <c r="A54" s="2299"/>
      <c r="B54" s="819" t="s">
        <v>1674</v>
      </c>
      <c r="C54" s="2299"/>
      <c r="D54" s="2299"/>
      <c r="E54" s="2764"/>
      <c r="F54" s="799" t="s">
        <v>322</v>
      </c>
      <c r="G54" s="793">
        <v>39944</v>
      </c>
      <c r="H54" s="800">
        <v>31417024</v>
      </c>
      <c r="I54" s="2769"/>
      <c r="J54" s="806" t="s">
        <v>500</v>
      </c>
      <c r="K54" s="2769"/>
      <c r="L54" s="800">
        <v>31335833</v>
      </c>
      <c r="M54" s="2769"/>
      <c r="N54" s="2769"/>
      <c r="O54" s="2299"/>
      <c r="P54" s="2339"/>
      <c r="Q54" s="808"/>
      <c r="R54" s="808"/>
      <c r="S54" s="808"/>
      <c r="T54" s="808"/>
      <c r="U54" s="2764"/>
      <c r="V54" s="2764"/>
      <c r="W54" s="2764"/>
      <c r="X54" s="2785"/>
      <c r="Y54" s="2785"/>
      <c r="Z54" s="2313"/>
      <c r="AA54" s="795">
        <v>30167942</v>
      </c>
      <c r="AB54" s="2765"/>
      <c r="AC54" s="2765"/>
      <c r="AD54" s="2765"/>
      <c r="AE54" s="808"/>
      <c r="AF54" s="2765"/>
      <c r="AG54" s="808"/>
      <c r="AH54" s="2313"/>
      <c r="AI54" s="2765"/>
      <c r="AJ54" s="2765"/>
      <c r="AK54" s="807" t="s">
        <v>393</v>
      </c>
      <c r="AL54" s="2782"/>
      <c r="AM54" s="2782"/>
      <c r="AN54" s="2788"/>
      <c r="AO54" s="2787"/>
      <c r="AP54" s="2281"/>
      <c r="AQ54" s="2787"/>
    </row>
    <row r="55" spans="1:43" ht="17.25" customHeight="1" x14ac:dyDescent="0.15">
      <c r="A55" s="2299"/>
      <c r="B55" s="819" t="s">
        <v>1675</v>
      </c>
      <c r="C55" s="2299"/>
      <c r="D55" s="2299"/>
      <c r="E55" s="2764"/>
      <c r="F55" s="799" t="s">
        <v>189</v>
      </c>
      <c r="G55" s="793">
        <v>39944</v>
      </c>
      <c r="H55" s="800">
        <v>30026454</v>
      </c>
      <c r="I55" s="2769"/>
      <c r="J55" s="806" t="s">
        <v>501</v>
      </c>
      <c r="K55" s="2769"/>
      <c r="L55" s="800">
        <v>29997567</v>
      </c>
      <c r="M55" s="2769"/>
      <c r="N55" s="2769"/>
      <c r="O55" s="2299"/>
      <c r="P55" s="2340"/>
      <c r="Q55" s="808"/>
      <c r="R55" s="808"/>
      <c r="S55" s="808"/>
      <c r="T55" s="808"/>
      <c r="U55" s="2764"/>
      <c r="V55" s="2764"/>
      <c r="W55" s="2764"/>
      <c r="X55" s="2785"/>
      <c r="Y55" s="2785"/>
      <c r="Z55" s="2313"/>
      <c r="AA55" s="795">
        <v>29306110</v>
      </c>
      <c r="AB55" s="2765"/>
      <c r="AC55" s="2765"/>
      <c r="AD55" s="2765"/>
      <c r="AE55" s="808"/>
      <c r="AF55" s="2765"/>
      <c r="AG55" s="808"/>
      <c r="AH55" s="2313"/>
      <c r="AI55" s="2765"/>
      <c r="AJ55" s="2765"/>
      <c r="AK55" s="807" t="s">
        <v>407</v>
      </c>
      <c r="AL55" s="2782"/>
      <c r="AM55" s="2782"/>
      <c r="AN55" s="2788"/>
      <c r="AO55" s="2787"/>
      <c r="AP55" s="2281"/>
      <c r="AQ55" s="2787"/>
    </row>
    <row r="56" spans="1:43" ht="18" x14ac:dyDescent="0.15">
      <c r="A56" s="2299" t="s">
        <v>295</v>
      </c>
      <c r="B56" s="819" t="s">
        <v>1676</v>
      </c>
      <c r="C56" s="2286" t="s">
        <v>42</v>
      </c>
      <c r="D56" s="2286" t="s">
        <v>302</v>
      </c>
      <c r="E56" s="2286" t="s">
        <v>307</v>
      </c>
      <c r="F56" s="799" t="s">
        <v>190</v>
      </c>
      <c r="G56" s="793">
        <v>39944</v>
      </c>
      <c r="H56" s="800">
        <v>20000000</v>
      </c>
      <c r="I56" s="2770">
        <v>39997</v>
      </c>
      <c r="J56" s="806" t="s">
        <v>503</v>
      </c>
      <c r="K56" s="2770">
        <v>39997</v>
      </c>
      <c r="L56" s="800">
        <v>19991346</v>
      </c>
      <c r="M56" s="2770">
        <v>40003</v>
      </c>
      <c r="N56" s="2770">
        <v>40028</v>
      </c>
      <c r="O56" s="2776" t="s">
        <v>318</v>
      </c>
      <c r="P56" s="2765">
        <v>126667800</v>
      </c>
      <c r="Q56" s="808"/>
      <c r="R56" s="808"/>
      <c r="S56" s="808"/>
      <c r="T56" s="808"/>
      <c r="U56" s="820">
        <v>40091</v>
      </c>
      <c r="V56" s="820">
        <v>30</v>
      </c>
      <c r="W56" s="821">
        <v>5999937</v>
      </c>
      <c r="X56" s="2785">
        <v>40136</v>
      </c>
      <c r="Y56" s="2785">
        <v>40167</v>
      </c>
      <c r="Z56" s="774">
        <v>5999937</v>
      </c>
      <c r="AA56" s="864">
        <f>Z56+L56</f>
        <v>25991283</v>
      </c>
      <c r="AB56" s="2765"/>
      <c r="AC56" s="2765"/>
      <c r="AD56" s="2765"/>
      <c r="AE56" s="808"/>
      <c r="AF56" s="2765"/>
      <c r="AG56" s="808"/>
      <c r="AH56" s="2313"/>
      <c r="AI56" s="2765" t="s">
        <v>621</v>
      </c>
      <c r="AJ56" s="2765">
        <f>Z56+Z59+AA56+AB56+AC56+AD56+AF56+AH56</f>
        <v>43991220</v>
      </c>
      <c r="AK56" s="807" t="s">
        <v>422</v>
      </c>
      <c r="AL56" s="2765" t="s">
        <v>502</v>
      </c>
      <c r="AM56" s="2765">
        <v>3202723305</v>
      </c>
      <c r="AN56" s="2770"/>
      <c r="AO56" s="2318" t="s">
        <v>1229</v>
      </c>
      <c r="AP56" s="2280" t="s">
        <v>1229</v>
      </c>
      <c r="AQ56" s="2318"/>
    </row>
    <row r="57" spans="1:43" ht="18" x14ac:dyDescent="0.15">
      <c r="A57" s="2766"/>
      <c r="B57" s="865" t="s">
        <v>1677</v>
      </c>
      <c r="C57" s="2784"/>
      <c r="D57" s="2784"/>
      <c r="E57" s="2784"/>
      <c r="F57" s="799" t="s">
        <v>191</v>
      </c>
      <c r="G57" s="793">
        <v>39944</v>
      </c>
      <c r="H57" s="800">
        <v>21000000</v>
      </c>
      <c r="I57" s="2784"/>
      <c r="J57" s="806" t="s">
        <v>504</v>
      </c>
      <c r="K57" s="2784"/>
      <c r="L57" s="800">
        <v>20985664</v>
      </c>
      <c r="M57" s="2784"/>
      <c r="N57" s="2770"/>
      <c r="O57" s="2769"/>
      <c r="P57" s="2766"/>
      <c r="Q57" s="808"/>
      <c r="R57" s="808"/>
      <c r="S57" s="808"/>
      <c r="T57" s="808"/>
      <c r="U57" s="822"/>
      <c r="V57" s="822"/>
      <c r="W57" s="822"/>
      <c r="X57" s="2786"/>
      <c r="Y57" s="2786"/>
      <c r="Z57" s="774"/>
      <c r="AA57" s="866">
        <f>L57</f>
        <v>20985664</v>
      </c>
      <c r="AB57" s="2766"/>
      <c r="AC57" s="2766"/>
      <c r="AD57" s="2766"/>
      <c r="AE57" s="863"/>
      <c r="AF57" s="2766"/>
      <c r="AG57" s="863"/>
      <c r="AH57" s="2775"/>
      <c r="AI57" s="2765"/>
      <c r="AJ57" s="2765"/>
      <c r="AK57" s="807" t="s">
        <v>422</v>
      </c>
      <c r="AL57" s="2766"/>
      <c r="AM57" s="2766"/>
      <c r="AN57" s="2784"/>
      <c r="AO57" s="2789"/>
      <c r="AP57" s="2790"/>
      <c r="AQ57" s="2789"/>
    </row>
    <row r="58" spans="1:43" ht="18" x14ac:dyDescent="0.15">
      <c r="A58" s="2766"/>
      <c r="B58" s="865" t="s">
        <v>1678</v>
      </c>
      <c r="C58" s="2784"/>
      <c r="D58" s="2784"/>
      <c r="E58" s="2784"/>
      <c r="F58" s="799" t="s">
        <v>323</v>
      </c>
      <c r="G58" s="793">
        <v>39944</v>
      </c>
      <c r="H58" s="800">
        <v>20532343</v>
      </c>
      <c r="I58" s="2784"/>
      <c r="J58" s="806" t="s">
        <v>505</v>
      </c>
      <c r="K58" s="2784"/>
      <c r="L58" s="800">
        <v>20410044</v>
      </c>
      <c r="M58" s="2784"/>
      <c r="N58" s="2770"/>
      <c r="O58" s="2769"/>
      <c r="P58" s="2766"/>
      <c r="Q58" s="808"/>
      <c r="R58" s="808"/>
      <c r="S58" s="808"/>
      <c r="T58" s="808"/>
      <c r="U58" s="822">
        <v>40091</v>
      </c>
      <c r="V58" s="820">
        <v>30</v>
      </c>
      <c r="W58" s="800">
        <v>9994865</v>
      </c>
      <c r="X58" s="2786"/>
      <c r="Y58" s="2786"/>
      <c r="Z58" s="774"/>
      <c r="AA58" s="866">
        <f>W58+L58</f>
        <v>30404909</v>
      </c>
      <c r="AB58" s="2766"/>
      <c r="AC58" s="2766"/>
      <c r="AD58" s="2766"/>
      <c r="AE58" s="863"/>
      <c r="AF58" s="2766"/>
      <c r="AG58" s="863"/>
      <c r="AH58" s="2775"/>
      <c r="AI58" s="2765"/>
      <c r="AJ58" s="2765"/>
      <c r="AK58" s="807" t="s">
        <v>422</v>
      </c>
      <c r="AL58" s="2766"/>
      <c r="AM58" s="2766"/>
      <c r="AN58" s="2784"/>
      <c r="AO58" s="2789"/>
      <c r="AP58" s="2790"/>
      <c r="AQ58" s="2789"/>
    </row>
    <row r="59" spans="1:43" ht="18" x14ac:dyDescent="0.15">
      <c r="A59" s="2766"/>
      <c r="B59" s="865" t="s">
        <v>1679</v>
      </c>
      <c r="C59" s="2784"/>
      <c r="D59" s="2784"/>
      <c r="E59" s="2784"/>
      <c r="F59" s="799" t="s">
        <v>324</v>
      </c>
      <c r="G59" s="793">
        <v>39944</v>
      </c>
      <c r="H59" s="800">
        <v>25000000</v>
      </c>
      <c r="I59" s="2784"/>
      <c r="J59" s="806" t="s">
        <v>506</v>
      </c>
      <c r="K59" s="2784"/>
      <c r="L59" s="800">
        <v>24965847</v>
      </c>
      <c r="M59" s="2784"/>
      <c r="N59" s="2770"/>
      <c r="O59" s="2769"/>
      <c r="P59" s="2766"/>
      <c r="Q59" s="808"/>
      <c r="R59" s="808"/>
      <c r="S59" s="808"/>
      <c r="T59" s="808"/>
      <c r="U59" s="822">
        <v>40091</v>
      </c>
      <c r="V59" s="820">
        <v>30</v>
      </c>
      <c r="W59" s="800">
        <v>31999952</v>
      </c>
      <c r="X59" s="2786"/>
      <c r="Y59" s="2786"/>
      <c r="Z59" s="774">
        <v>12000000</v>
      </c>
      <c r="AA59" s="866">
        <f>Z59+L59</f>
        <v>36965847</v>
      </c>
      <c r="AB59" s="2766"/>
      <c r="AC59" s="2766"/>
      <c r="AD59" s="2766"/>
      <c r="AE59" s="863"/>
      <c r="AF59" s="2766"/>
      <c r="AG59" s="863"/>
      <c r="AH59" s="2775"/>
      <c r="AI59" s="2765"/>
      <c r="AJ59" s="2765"/>
      <c r="AK59" s="807" t="s">
        <v>422</v>
      </c>
      <c r="AL59" s="2766"/>
      <c r="AM59" s="2766"/>
      <c r="AN59" s="2784"/>
      <c r="AO59" s="2789"/>
      <c r="AP59" s="2790"/>
      <c r="AQ59" s="2789"/>
    </row>
    <row r="60" spans="1:43" ht="27" x14ac:dyDescent="0.15">
      <c r="A60" s="2766"/>
      <c r="B60" s="865" t="s">
        <v>1680</v>
      </c>
      <c r="C60" s="2784"/>
      <c r="D60" s="2784"/>
      <c r="E60" s="2784"/>
      <c r="F60" s="799" t="s">
        <v>325</v>
      </c>
      <c r="G60" s="793">
        <v>39944</v>
      </c>
      <c r="H60" s="800">
        <v>40377863</v>
      </c>
      <c r="I60" s="2784"/>
      <c r="J60" s="806" t="s">
        <v>507</v>
      </c>
      <c r="K60" s="2784"/>
      <c r="L60" s="800">
        <v>40314899</v>
      </c>
      <c r="M60" s="2784"/>
      <c r="N60" s="2770"/>
      <c r="O60" s="2769"/>
      <c r="P60" s="2766"/>
      <c r="Q60" s="808"/>
      <c r="R60" s="808"/>
      <c r="S60" s="808"/>
      <c r="T60" s="808"/>
      <c r="U60" s="822"/>
      <c r="V60" s="822"/>
      <c r="W60" s="823"/>
      <c r="X60" s="2786"/>
      <c r="Y60" s="2786"/>
      <c r="Z60" s="774"/>
      <c r="AA60" s="867">
        <v>40313877</v>
      </c>
      <c r="AB60" s="2766"/>
      <c r="AC60" s="2766"/>
      <c r="AD60" s="2766"/>
      <c r="AE60" s="863"/>
      <c r="AF60" s="2766"/>
      <c r="AG60" s="863"/>
      <c r="AH60" s="2775"/>
      <c r="AI60" s="2765"/>
      <c r="AJ60" s="2765"/>
      <c r="AK60" s="807" t="s">
        <v>423</v>
      </c>
      <c r="AL60" s="2766"/>
      <c r="AM60" s="2766"/>
      <c r="AN60" s="2784"/>
      <c r="AO60" s="2789"/>
      <c r="AP60" s="2790"/>
      <c r="AQ60" s="2789"/>
    </row>
    <row r="61" spans="1:43" ht="18" x14ac:dyDescent="0.15">
      <c r="A61" s="779" t="s">
        <v>296</v>
      </c>
      <c r="B61" s="778" t="s">
        <v>297</v>
      </c>
      <c r="C61" s="779" t="s">
        <v>42</v>
      </c>
      <c r="D61" s="778" t="s">
        <v>298</v>
      </c>
      <c r="E61" s="794" t="s">
        <v>299</v>
      </c>
      <c r="F61" s="799" t="s">
        <v>300</v>
      </c>
      <c r="G61" s="793">
        <v>39974</v>
      </c>
      <c r="H61" s="800">
        <v>5500000</v>
      </c>
      <c r="I61" s="775">
        <v>39997</v>
      </c>
      <c r="J61" s="806" t="s">
        <v>508</v>
      </c>
      <c r="K61" s="793">
        <v>39997</v>
      </c>
      <c r="L61" s="800">
        <v>5495500</v>
      </c>
      <c r="M61" s="775">
        <v>39997</v>
      </c>
      <c r="N61" s="775">
        <v>40011</v>
      </c>
      <c r="O61" s="779">
        <v>15</v>
      </c>
      <c r="P61" s="808">
        <v>5495500</v>
      </c>
      <c r="Q61" s="808"/>
      <c r="R61" s="808"/>
      <c r="S61" s="808"/>
      <c r="T61" s="808"/>
      <c r="U61" s="794">
        <v>0</v>
      </c>
      <c r="V61" s="794">
        <v>0</v>
      </c>
      <c r="W61" s="794">
        <v>0</v>
      </c>
      <c r="X61" s="775">
        <v>40036</v>
      </c>
      <c r="Y61" s="775"/>
      <c r="Z61" s="774"/>
      <c r="AA61" s="774">
        <v>5495500</v>
      </c>
      <c r="AB61" s="772"/>
      <c r="AC61" s="772"/>
      <c r="AD61" s="772"/>
      <c r="AE61" s="772"/>
      <c r="AF61" s="772"/>
      <c r="AG61" s="772"/>
      <c r="AH61" s="774"/>
      <c r="AI61" s="808" t="s">
        <v>125</v>
      </c>
      <c r="AJ61" s="801">
        <f>Z61+AA61+AB61+AC61+AD61+AF61+AH61</f>
        <v>5495500</v>
      </c>
      <c r="AK61" s="807" t="s">
        <v>509</v>
      </c>
      <c r="AL61" s="809" t="s">
        <v>90</v>
      </c>
      <c r="AM61" s="798">
        <v>3102637088</v>
      </c>
      <c r="AN61" s="798"/>
      <c r="AO61" s="803" t="s">
        <v>1229</v>
      </c>
      <c r="AP61" s="804" t="s">
        <v>1229</v>
      </c>
      <c r="AQ61" s="803" t="s">
        <v>1229</v>
      </c>
    </row>
    <row r="62" spans="1:43" ht="21.75" hidden="1" customHeight="1" x14ac:dyDescent="0.15">
      <c r="A62" s="2299" t="s">
        <v>305</v>
      </c>
      <c r="B62" s="819" t="s">
        <v>1811</v>
      </c>
      <c r="C62" s="2286" t="s">
        <v>42</v>
      </c>
      <c r="D62" s="2286" t="s">
        <v>302</v>
      </c>
      <c r="E62" s="2286" t="s">
        <v>307</v>
      </c>
      <c r="F62" s="799" t="s">
        <v>308</v>
      </c>
      <c r="G62" s="793">
        <v>39944</v>
      </c>
      <c r="H62" s="800">
        <v>22000000</v>
      </c>
      <c r="I62" s="2770">
        <v>40000</v>
      </c>
      <c r="J62" s="806" t="s">
        <v>510</v>
      </c>
      <c r="K62" s="2770">
        <v>40000</v>
      </c>
      <c r="L62" s="800">
        <v>21988637</v>
      </c>
      <c r="M62" s="2791" t="s">
        <v>514</v>
      </c>
      <c r="N62" s="2791"/>
      <c r="O62" s="2791"/>
      <c r="P62" s="2791"/>
      <c r="Q62" s="808"/>
      <c r="R62" s="808"/>
      <c r="S62" s="808"/>
      <c r="T62" s="808"/>
      <c r="U62" s="2770"/>
      <c r="V62" s="2770"/>
      <c r="W62" s="2770"/>
      <c r="X62" s="2770"/>
      <c r="Y62" s="2770"/>
      <c r="Z62" s="2796"/>
      <c r="AA62" s="2798">
        <v>124304337</v>
      </c>
      <c r="AB62" s="2770"/>
      <c r="AC62" s="2770"/>
      <c r="AD62" s="2770"/>
      <c r="AE62" s="777"/>
      <c r="AF62" s="2770"/>
      <c r="AG62" s="777"/>
      <c r="AH62" s="2796"/>
      <c r="AI62" s="2770"/>
      <c r="AJ62" s="2797">
        <f>AH62+AF62+AD62+AC62+AB62+AA62+Z62</f>
        <v>124304337</v>
      </c>
      <c r="AK62" s="798"/>
      <c r="AL62" s="2792"/>
      <c r="AM62" s="2792"/>
      <c r="AN62" s="2792"/>
    </row>
    <row r="63" spans="1:43" ht="18" hidden="1" x14ac:dyDescent="0.15">
      <c r="A63" s="2299"/>
      <c r="B63" s="819" t="s">
        <v>1812</v>
      </c>
      <c r="C63" s="2286"/>
      <c r="D63" s="2286"/>
      <c r="E63" s="2286"/>
      <c r="F63" s="799" t="s">
        <v>309</v>
      </c>
      <c r="G63" s="793">
        <v>39955</v>
      </c>
      <c r="H63" s="800">
        <v>30058423</v>
      </c>
      <c r="I63" s="2286"/>
      <c r="J63" s="806" t="s">
        <v>511</v>
      </c>
      <c r="K63" s="2286"/>
      <c r="L63" s="800">
        <v>29987948</v>
      </c>
      <c r="M63" s="2791"/>
      <c r="N63" s="2791"/>
      <c r="O63" s="2791"/>
      <c r="P63" s="2791"/>
      <c r="Q63" s="808"/>
      <c r="R63" s="808"/>
      <c r="S63" s="808"/>
      <c r="T63" s="808"/>
      <c r="U63" s="2286"/>
      <c r="V63" s="2286"/>
      <c r="W63" s="2286"/>
      <c r="X63" s="2286"/>
      <c r="Y63" s="2286"/>
      <c r="Z63" s="2796"/>
      <c r="AA63" s="2798"/>
      <c r="AB63" s="2286"/>
      <c r="AC63" s="2286"/>
      <c r="AD63" s="2286"/>
      <c r="AE63" s="778"/>
      <c r="AF63" s="2286"/>
      <c r="AG63" s="778"/>
      <c r="AH63" s="2796"/>
      <c r="AI63" s="2286"/>
      <c r="AJ63" s="2797"/>
      <c r="AK63" s="798"/>
      <c r="AL63" s="2792"/>
      <c r="AM63" s="2792"/>
      <c r="AN63" s="2792"/>
    </row>
    <row r="64" spans="1:43" ht="18" hidden="1" x14ac:dyDescent="0.15">
      <c r="A64" s="2299"/>
      <c r="B64" s="819" t="s">
        <v>1813</v>
      </c>
      <c r="C64" s="2286"/>
      <c r="D64" s="2286"/>
      <c r="E64" s="2286"/>
      <c r="F64" s="799" t="s">
        <v>310</v>
      </c>
      <c r="G64" s="793">
        <v>39951</v>
      </c>
      <c r="H64" s="800">
        <v>36385202</v>
      </c>
      <c r="I64" s="2286"/>
      <c r="J64" s="806" t="s">
        <v>512</v>
      </c>
      <c r="K64" s="2286"/>
      <c r="L64" s="800">
        <v>36369406</v>
      </c>
      <c r="M64" s="2791"/>
      <c r="N64" s="2791"/>
      <c r="O64" s="2791"/>
      <c r="P64" s="2791"/>
      <c r="Q64" s="808"/>
      <c r="R64" s="808"/>
      <c r="S64" s="808"/>
      <c r="T64" s="808"/>
      <c r="U64" s="2286"/>
      <c r="V64" s="2286"/>
      <c r="W64" s="2286"/>
      <c r="X64" s="2286"/>
      <c r="Y64" s="2286"/>
      <c r="Z64" s="2796"/>
      <c r="AA64" s="2798"/>
      <c r="AB64" s="2286"/>
      <c r="AC64" s="2286"/>
      <c r="AD64" s="2286"/>
      <c r="AE64" s="778"/>
      <c r="AF64" s="2286"/>
      <c r="AG64" s="778"/>
      <c r="AH64" s="2796"/>
      <c r="AI64" s="2286"/>
      <c r="AJ64" s="2797"/>
      <c r="AK64" s="798"/>
      <c r="AL64" s="2792"/>
      <c r="AM64" s="2792"/>
      <c r="AN64" s="2792"/>
    </row>
    <row r="65" spans="1:43" ht="27" hidden="1" x14ac:dyDescent="0.15">
      <c r="A65" s="2299"/>
      <c r="B65" s="819" t="s">
        <v>1814</v>
      </c>
      <c r="C65" s="2286"/>
      <c r="D65" s="2286"/>
      <c r="E65" s="2286"/>
      <c r="F65" s="799" t="s">
        <v>311</v>
      </c>
      <c r="G65" s="793">
        <v>39951</v>
      </c>
      <c r="H65" s="800">
        <v>35972307</v>
      </c>
      <c r="I65" s="2286"/>
      <c r="J65" s="806" t="s">
        <v>513</v>
      </c>
      <c r="K65" s="2286"/>
      <c r="L65" s="800">
        <v>35958346</v>
      </c>
      <c r="M65" s="2791"/>
      <c r="N65" s="2791"/>
      <c r="O65" s="2791"/>
      <c r="P65" s="2791"/>
      <c r="Q65" s="808"/>
      <c r="R65" s="808"/>
      <c r="S65" s="808"/>
      <c r="T65" s="808"/>
      <c r="U65" s="2286"/>
      <c r="V65" s="2286"/>
      <c r="W65" s="2286"/>
      <c r="X65" s="2286"/>
      <c r="Y65" s="2286"/>
      <c r="Z65" s="2796"/>
      <c r="AA65" s="2798"/>
      <c r="AB65" s="2286"/>
      <c r="AC65" s="2286"/>
      <c r="AD65" s="2286"/>
      <c r="AE65" s="778"/>
      <c r="AF65" s="2286"/>
      <c r="AG65" s="778"/>
      <c r="AH65" s="2796"/>
      <c r="AI65" s="2286"/>
      <c r="AJ65" s="2797"/>
      <c r="AK65" s="798"/>
      <c r="AL65" s="2792"/>
      <c r="AM65" s="2792"/>
      <c r="AN65" s="2792"/>
    </row>
    <row r="66" spans="1:43" ht="11.25" hidden="1" customHeight="1" x14ac:dyDescent="0.15">
      <c r="A66" s="2793" t="s">
        <v>338</v>
      </c>
      <c r="B66" s="825" t="s">
        <v>1747</v>
      </c>
      <c r="C66" s="2794" t="s">
        <v>42</v>
      </c>
      <c r="D66" s="2794" t="s">
        <v>445</v>
      </c>
      <c r="E66" s="2794" t="s">
        <v>446</v>
      </c>
      <c r="F66" s="799" t="s">
        <v>192</v>
      </c>
      <c r="G66" s="793">
        <v>39944</v>
      </c>
      <c r="H66" s="800">
        <v>20000000</v>
      </c>
      <c r="I66" s="775"/>
      <c r="J66" s="806" t="s">
        <v>572</v>
      </c>
      <c r="K66" s="2795">
        <v>40000</v>
      </c>
      <c r="L66" s="800">
        <v>19980416</v>
      </c>
      <c r="M66" s="2791" t="s">
        <v>514</v>
      </c>
      <c r="N66" s="2791"/>
      <c r="O66" s="2791"/>
      <c r="P66" s="2791"/>
      <c r="Q66" s="808"/>
      <c r="R66" s="808"/>
      <c r="S66" s="808"/>
      <c r="T66" s="808"/>
      <c r="U66" s="794"/>
      <c r="V66" s="794"/>
      <c r="W66" s="794"/>
      <c r="X66" s="775"/>
      <c r="Y66" s="775"/>
      <c r="Z66" s="774"/>
      <c r="AA66" s="774"/>
      <c r="AB66" s="772"/>
      <c r="AC66" s="772"/>
      <c r="AD66" s="772"/>
      <c r="AE66" s="772"/>
      <c r="AF66" s="772"/>
      <c r="AG66" s="772"/>
      <c r="AH66" s="774"/>
      <c r="AI66" s="798"/>
      <c r="AJ66" s="801">
        <f>Z66+AA66+AB66+AC66+AD66+AF66+AH66</f>
        <v>0</v>
      </c>
      <c r="AK66" s="798"/>
      <c r="AL66" s="798"/>
      <c r="AM66" s="798"/>
      <c r="AN66" s="798"/>
    </row>
    <row r="67" spans="1:43" ht="18" hidden="1" x14ac:dyDescent="0.15">
      <c r="A67" s="2793"/>
      <c r="B67" s="825" t="s">
        <v>1742</v>
      </c>
      <c r="C67" s="2794"/>
      <c r="D67" s="2794"/>
      <c r="E67" s="2794"/>
      <c r="F67" s="799" t="s">
        <v>573</v>
      </c>
      <c r="G67" s="793">
        <v>39944</v>
      </c>
      <c r="H67" s="800">
        <v>20090960</v>
      </c>
      <c r="I67" s="775"/>
      <c r="J67" s="806" t="s">
        <v>574</v>
      </c>
      <c r="K67" s="2794">
        <v>40000</v>
      </c>
      <c r="L67" s="800">
        <v>10002226</v>
      </c>
      <c r="M67" s="2791"/>
      <c r="N67" s="2791"/>
      <c r="O67" s="2791"/>
      <c r="P67" s="2791"/>
      <c r="Q67" s="808"/>
      <c r="R67" s="808"/>
      <c r="S67" s="808"/>
      <c r="T67" s="808"/>
      <c r="U67" s="794"/>
      <c r="V67" s="794"/>
      <c r="W67" s="794"/>
      <c r="X67" s="775"/>
      <c r="Y67" s="775"/>
      <c r="Z67" s="774"/>
      <c r="AA67" s="774"/>
      <c r="AB67" s="772"/>
      <c r="AC67" s="772"/>
      <c r="AD67" s="772"/>
      <c r="AE67" s="772"/>
      <c r="AF67" s="772"/>
      <c r="AG67" s="772"/>
      <c r="AH67" s="774"/>
      <c r="AI67" s="798"/>
      <c r="AJ67" s="801"/>
      <c r="AK67" s="798"/>
      <c r="AL67" s="798"/>
      <c r="AM67" s="798"/>
      <c r="AN67" s="798"/>
    </row>
    <row r="68" spans="1:43" ht="18" hidden="1" x14ac:dyDescent="0.15">
      <c r="A68" s="2793"/>
      <c r="B68" s="825" t="s">
        <v>1743</v>
      </c>
      <c r="C68" s="2794"/>
      <c r="D68" s="2794"/>
      <c r="E68" s="2794"/>
      <c r="F68" s="799" t="s">
        <v>575</v>
      </c>
      <c r="G68" s="793">
        <v>39944</v>
      </c>
      <c r="H68" s="800">
        <v>21000000</v>
      </c>
      <c r="I68" s="775"/>
      <c r="J68" s="806" t="s">
        <v>576</v>
      </c>
      <c r="K68" s="2794">
        <v>40000</v>
      </c>
      <c r="L68" s="800">
        <v>20992807</v>
      </c>
      <c r="M68" s="2791"/>
      <c r="N68" s="2791"/>
      <c r="O68" s="2791"/>
      <c r="P68" s="2791"/>
      <c r="Q68" s="808"/>
      <c r="R68" s="808"/>
      <c r="S68" s="808"/>
      <c r="T68" s="808"/>
      <c r="U68" s="794"/>
      <c r="V68" s="794"/>
      <c r="W68" s="794"/>
      <c r="X68" s="775"/>
      <c r="Y68" s="775"/>
      <c r="Z68" s="774"/>
      <c r="AA68" s="774"/>
      <c r="AB68" s="772"/>
      <c r="AC68" s="772"/>
      <c r="AD68" s="772"/>
      <c r="AE68" s="772"/>
      <c r="AF68" s="772"/>
      <c r="AG68" s="772"/>
      <c r="AH68" s="774"/>
      <c r="AI68" s="798"/>
      <c r="AJ68" s="801"/>
      <c r="AK68" s="798"/>
      <c r="AL68" s="798"/>
      <c r="AM68" s="798"/>
      <c r="AN68" s="798"/>
    </row>
    <row r="69" spans="1:43" ht="18" hidden="1" x14ac:dyDescent="0.15">
      <c r="A69" s="2793"/>
      <c r="B69" s="825" t="s">
        <v>1808</v>
      </c>
      <c r="C69" s="2794"/>
      <c r="D69" s="2794"/>
      <c r="E69" s="2794"/>
      <c r="F69" s="799" t="s">
        <v>577</v>
      </c>
      <c r="G69" s="793">
        <v>39944</v>
      </c>
      <c r="H69" s="800">
        <v>20000000</v>
      </c>
      <c r="I69" s="775"/>
      <c r="J69" s="806" t="s">
        <v>578</v>
      </c>
      <c r="K69" s="2794">
        <v>40000</v>
      </c>
      <c r="L69" s="800">
        <v>19984358</v>
      </c>
      <c r="M69" s="2791"/>
      <c r="N69" s="2791"/>
      <c r="O69" s="2791"/>
      <c r="P69" s="2791"/>
      <c r="Q69" s="808"/>
      <c r="R69" s="808"/>
      <c r="S69" s="808"/>
      <c r="T69" s="808"/>
      <c r="U69" s="794"/>
      <c r="V69" s="794"/>
      <c r="W69" s="794"/>
      <c r="X69" s="775"/>
      <c r="Y69" s="775"/>
      <c r="Z69" s="774"/>
      <c r="AA69" s="774"/>
      <c r="AB69" s="772"/>
      <c r="AC69" s="772"/>
      <c r="AD69" s="772"/>
      <c r="AE69" s="772"/>
      <c r="AF69" s="772"/>
      <c r="AG69" s="772"/>
      <c r="AH69" s="774"/>
      <c r="AI69" s="798"/>
      <c r="AJ69" s="801"/>
      <c r="AK69" s="798"/>
      <c r="AL69" s="798"/>
      <c r="AM69" s="798"/>
      <c r="AN69" s="798"/>
    </row>
    <row r="70" spans="1:43" ht="18" hidden="1" x14ac:dyDescent="0.15">
      <c r="A70" s="2793"/>
      <c r="B70" s="825" t="s">
        <v>1809</v>
      </c>
      <c r="C70" s="2794"/>
      <c r="D70" s="2794"/>
      <c r="E70" s="2794"/>
      <c r="F70" s="799" t="s">
        <v>579</v>
      </c>
      <c r="G70" s="793">
        <v>39944</v>
      </c>
      <c r="H70" s="800">
        <v>21000000</v>
      </c>
      <c r="I70" s="775"/>
      <c r="J70" s="806" t="s">
        <v>580</v>
      </c>
      <c r="K70" s="2794">
        <v>40000</v>
      </c>
      <c r="L70" s="800">
        <v>20621691</v>
      </c>
      <c r="M70" s="2791"/>
      <c r="N70" s="2791"/>
      <c r="O70" s="2791"/>
      <c r="P70" s="2791"/>
      <c r="Q70" s="808"/>
      <c r="R70" s="808"/>
      <c r="S70" s="808"/>
      <c r="T70" s="808"/>
      <c r="U70" s="794"/>
      <c r="V70" s="794"/>
      <c r="W70" s="794"/>
      <c r="X70" s="775"/>
      <c r="Y70" s="775"/>
      <c r="Z70" s="774"/>
      <c r="AA70" s="774"/>
      <c r="AB70" s="772"/>
      <c r="AC70" s="772"/>
      <c r="AD70" s="772"/>
      <c r="AE70" s="772"/>
      <c r="AF70" s="772"/>
      <c r="AG70" s="772"/>
      <c r="AH70" s="774"/>
      <c r="AI70" s="798"/>
      <c r="AJ70" s="801"/>
      <c r="AK70" s="798"/>
      <c r="AL70" s="798"/>
      <c r="AM70" s="798"/>
      <c r="AN70" s="798"/>
    </row>
    <row r="71" spans="1:43" ht="27" hidden="1" x14ac:dyDescent="0.15">
      <c r="A71" s="2793"/>
      <c r="B71" s="825" t="s">
        <v>1810</v>
      </c>
      <c r="C71" s="2794"/>
      <c r="D71" s="2794"/>
      <c r="E71" s="2774"/>
      <c r="F71" s="799" t="s">
        <v>581</v>
      </c>
      <c r="G71" s="793">
        <v>39944</v>
      </c>
      <c r="H71" s="800">
        <v>35000000</v>
      </c>
      <c r="I71" s="775"/>
      <c r="J71" s="806" t="s">
        <v>582</v>
      </c>
      <c r="K71" s="2774"/>
      <c r="L71" s="800">
        <v>34938674</v>
      </c>
      <c r="M71" s="2766"/>
      <c r="N71" s="2766"/>
      <c r="O71" s="2766"/>
      <c r="P71" s="2766"/>
      <c r="Q71" s="808"/>
      <c r="R71" s="808"/>
      <c r="S71" s="808"/>
      <c r="T71" s="808"/>
      <c r="U71" s="794"/>
      <c r="V71" s="794"/>
      <c r="W71" s="794"/>
      <c r="X71" s="775"/>
      <c r="Y71" s="775"/>
      <c r="Z71" s="774"/>
      <c r="AA71" s="774"/>
      <c r="AB71" s="772"/>
      <c r="AC71" s="772"/>
      <c r="AD71" s="772"/>
      <c r="AE71" s="772"/>
      <c r="AF71" s="772"/>
      <c r="AG71" s="772"/>
      <c r="AH71" s="774"/>
      <c r="AI71" s="798"/>
      <c r="AJ71" s="801"/>
      <c r="AK71" s="798"/>
      <c r="AL71" s="798"/>
      <c r="AM71" s="798"/>
      <c r="AN71" s="798"/>
    </row>
    <row r="72" spans="1:43" ht="18.75" customHeight="1" x14ac:dyDescent="0.15">
      <c r="A72" s="2299" t="s">
        <v>339</v>
      </c>
      <c r="B72" s="819" t="s">
        <v>1815</v>
      </c>
      <c r="C72" s="2299" t="s">
        <v>42</v>
      </c>
      <c r="D72" s="2299" t="s">
        <v>445</v>
      </c>
      <c r="E72" s="2764" t="s">
        <v>446</v>
      </c>
      <c r="F72" s="799" t="s">
        <v>180</v>
      </c>
      <c r="G72" s="793">
        <v>39944</v>
      </c>
      <c r="H72" s="800">
        <v>28000000</v>
      </c>
      <c r="I72" s="2769">
        <v>40002</v>
      </c>
      <c r="J72" s="806" t="s">
        <v>479</v>
      </c>
      <c r="K72" s="2800">
        <v>40002</v>
      </c>
      <c r="L72" s="800">
        <v>27974533</v>
      </c>
      <c r="M72" s="2776">
        <v>40003</v>
      </c>
      <c r="N72" s="2769">
        <v>40028</v>
      </c>
      <c r="O72" s="2299">
        <v>2</v>
      </c>
      <c r="P72" s="2765">
        <v>125238648</v>
      </c>
      <c r="Q72" s="808"/>
      <c r="R72" s="808"/>
      <c r="S72" s="808"/>
      <c r="T72" s="808"/>
      <c r="U72" s="2764">
        <v>0</v>
      </c>
      <c r="V72" s="2764">
        <v>0</v>
      </c>
      <c r="W72" s="2764">
        <v>0</v>
      </c>
      <c r="X72" s="2769">
        <v>40081</v>
      </c>
      <c r="Y72" s="2769">
        <v>40113</v>
      </c>
      <c r="Z72" s="2799"/>
      <c r="AA72" s="2313">
        <v>92431905</v>
      </c>
      <c r="AB72" s="2801"/>
      <c r="AC72" s="2801"/>
      <c r="AD72" s="2801"/>
      <c r="AE72" s="776"/>
      <c r="AF72" s="2801"/>
      <c r="AG72" s="776"/>
      <c r="AH72" s="2799"/>
      <c r="AI72" s="2298" t="s">
        <v>622</v>
      </c>
      <c r="AJ72" s="2765">
        <f>Z72+AA72+AB72+AC72+AD72+AF72+AH72</f>
        <v>92431905</v>
      </c>
      <c r="AK72" s="807" t="s">
        <v>393</v>
      </c>
      <c r="AL72" s="2764" t="s">
        <v>424</v>
      </c>
      <c r="AM72" s="2764">
        <v>3208353629</v>
      </c>
      <c r="AN72" s="2764"/>
      <c r="AO72" s="2779" t="s">
        <v>1229</v>
      </c>
      <c r="AP72" s="2779" t="s">
        <v>1229</v>
      </c>
      <c r="AQ72" s="2779" t="s">
        <v>1230</v>
      </c>
    </row>
    <row r="73" spans="1:43" ht="18" x14ac:dyDescent="0.15">
      <c r="A73" s="2299"/>
      <c r="B73" s="819" t="s">
        <v>1816</v>
      </c>
      <c r="C73" s="2299"/>
      <c r="D73" s="2299"/>
      <c r="E73" s="2764"/>
      <c r="F73" s="799" t="s">
        <v>480</v>
      </c>
      <c r="G73" s="793">
        <v>39944</v>
      </c>
      <c r="H73" s="800">
        <v>30000000</v>
      </c>
      <c r="I73" s="2769"/>
      <c r="J73" s="806" t="s">
        <v>481</v>
      </c>
      <c r="K73" s="2800"/>
      <c r="L73" s="800">
        <v>29966435</v>
      </c>
      <c r="M73" s="2776"/>
      <c r="N73" s="2769"/>
      <c r="O73" s="2299"/>
      <c r="P73" s="2765"/>
      <c r="Q73" s="808"/>
      <c r="R73" s="808"/>
      <c r="S73" s="808"/>
      <c r="T73" s="808"/>
      <c r="U73" s="2764"/>
      <c r="V73" s="2764"/>
      <c r="W73" s="2764"/>
      <c r="X73" s="2769"/>
      <c r="Y73" s="2769"/>
      <c r="Z73" s="2799"/>
      <c r="AA73" s="2313"/>
      <c r="AB73" s="2801"/>
      <c r="AC73" s="2801"/>
      <c r="AD73" s="2801"/>
      <c r="AE73" s="776"/>
      <c r="AF73" s="2801"/>
      <c r="AG73" s="776"/>
      <c r="AH73" s="2799"/>
      <c r="AI73" s="2298"/>
      <c r="AJ73" s="2765"/>
      <c r="AK73" s="807" t="s">
        <v>407</v>
      </c>
      <c r="AL73" s="2764"/>
      <c r="AM73" s="2764"/>
      <c r="AN73" s="2764"/>
      <c r="AO73" s="2779"/>
      <c r="AP73" s="2779"/>
      <c r="AQ73" s="2779"/>
    </row>
    <row r="74" spans="1:43" ht="18" x14ac:dyDescent="0.15">
      <c r="A74" s="2299"/>
      <c r="B74" s="819" t="s">
        <v>1817</v>
      </c>
      <c r="C74" s="2299"/>
      <c r="D74" s="2299"/>
      <c r="E74" s="2764"/>
      <c r="F74" s="799" t="s">
        <v>482</v>
      </c>
      <c r="G74" s="793">
        <v>39944</v>
      </c>
      <c r="H74" s="800">
        <v>34495368</v>
      </c>
      <c r="I74" s="2769"/>
      <c r="J74" s="806" t="s">
        <v>483</v>
      </c>
      <c r="K74" s="2800"/>
      <c r="L74" s="800">
        <v>34491017</v>
      </c>
      <c r="M74" s="2776"/>
      <c r="N74" s="2769"/>
      <c r="O74" s="2299"/>
      <c r="P74" s="2765"/>
      <c r="Q74" s="808"/>
      <c r="R74" s="808"/>
      <c r="S74" s="808"/>
      <c r="T74" s="808"/>
      <c r="U74" s="2764"/>
      <c r="V74" s="2764"/>
      <c r="W74" s="2764"/>
      <c r="X74" s="2769"/>
      <c r="Y74" s="2769"/>
      <c r="Z74" s="2799"/>
      <c r="AA74" s="2313"/>
      <c r="AB74" s="2801"/>
      <c r="AC74" s="2801"/>
      <c r="AD74" s="2801"/>
      <c r="AE74" s="776"/>
      <c r="AF74" s="2801"/>
      <c r="AG74" s="776"/>
      <c r="AH74" s="2799"/>
      <c r="AI74" s="2298"/>
      <c r="AJ74" s="2765"/>
      <c r="AK74" s="807" t="s">
        <v>393</v>
      </c>
      <c r="AL74" s="2764"/>
      <c r="AM74" s="2764"/>
      <c r="AN74" s="2764"/>
      <c r="AO74" s="2779"/>
      <c r="AP74" s="2779"/>
      <c r="AQ74" s="2779"/>
    </row>
    <row r="75" spans="1:43" ht="27" x14ac:dyDescent="0.15">
      <c r="A75" s="2299"/>
      <c r="B75" s="819" t="s">
        <v>1818</v>
      </c>
      <c r="C75" s="2299"/>
      <c r="D75" s="2299"/>
      <c r="E75" s="2764"/>
      <c r="F75" s="799" t="s">
        <v>485</v>
      </c>
      <c r="G75" s="793">
        <v>39951</v>
      </c>
      <c r="H75" s="800">
        <v>32869795</v>
      </c>
      <c r="I75" s="2769"/>
      <c r="J75" s="806" t="s">
        <v>484</v>
      </c>
      <c r="K75" s="2800"/>
      <c r="L75" s="800">
        <v>32806663</v>
      </c>
      <c r="M75" s="2776"/>
      <c r="N75" s="2769"/>
      <c r="O75" s="2299"/>
      <c r="P75" s="2765"/>
      <c r="Q75" s="808"/>
      <c r="R75" s="808"/>
      <c r="S75" s="808"/>
      <c r="T75" s="808"/>
      <c r="U75" s="2764"/>
      <c r="V75" s="2764"/>
      <c r="W75" s="2764"/>
      <c r="X75" s="2769"/>
      <c r="Y75" s="2769"/>
      <c r="Z75" s="2799"/>
      <c r="AA75" s="2313"/>
      <c r="AB75" s="2801"/>
      <c r="AC75" s="2801"/>
      <c r="AD75" s="2801"/>
      <c r="AE75" s="776"/>
      <c r="AF75" s="2801"/>
      <c r="AG75" s="776"/>
      <c r="AH75" s="2799"/>
      <c r="AI75" s="2298"/>
      <c r="AJ75" s="2765"/>
      <c r="AK75" s="807" t="s">
        <v>407</v>
      </c>
      <c r="AL75" s="2764"/>
      <c r="AM75" s="2764"/>
      <c r="AN75" s="2764"/>
      <c r="AO75" s="2779"/>
      <c r="AP75" s="2779"/>
      <c r="AQ75" s="2779"/>
    </row>
    <row r="76" spans="1:43" ht="11.25" customHeight="1" x14ac:dyDescent="0.15">
      <c r="A76" s="2299" t="s">
        <v>340</v>
      </c>
      <c r="B76" s="819" t="s">
        <v>1819</v>
      </c>
      <c r="C76" s="2286" t="s">
        <v>42</v>
      </c>
      <c r="D76" s="2286" t="s">
        <v>396</v>
      </c>
      <c r="E76" s="2286" t="s">
        <v>397</v>
      </c>
      <c r="F76" s="799" t="s">
        <v>398</v>
      </c>
      <c r="G76" s="793">
        <v>39944</v>
      </c>
      <c r="H76" s="800">
        <v>35350910</v>
      </c>
      <c r="I76" s="2770">
        <v>40003</v>
      </c>
      <c r="J76" s="806" t="s">
        <v>399</v>
      </c>
      <c r="K76" s="2770">
        <v>40003</v>
      </c>
      <c r="L76" s="817">
        <v>35197694.719999999</v>
      </c>
      <c r="M76" s="2769">
        <v>40008</v>
      </c>
      <c r="N76" s="2769">
        <v>40051</v>
      </c>
      <c r="O76" s="2299">
        <v>2</v>
      </c>
      <c r="P76" s="2765">
        <v>131664654</v>
      </c>
      <c r="Q76" s="808"/>
      <c r="R76" s="808"/>
      <c r="S76" s="808"/>
      <c r="T76" s="808"/>
      <c r="U76" s="2764">
        <v>0</v>
      </c>
      <c r="V76" s="2764">
        <v>0</v>
      </c>
      <c r="W76" s="2764">
        <v>0</v>
      </c>
      <c r="X76" s="2769">
        <v>40112</v>
      </c>
      <c r="Y76" s="2769">
        <v>40144</v>
      </c>
      <c r="Z76" s="2313"/>
      <c r="AA76" s="2313">
        <v>131657356</v>
      </c>
      <c r="AB76" s="2765"/>
      <c r="AC76" s="2765"/>
      <c r="AD76" s="2765"/>
      <c r="AE76" s="808"/>
      <c r="AF76" s="2765"/>
      <c r="AG76" s="2765"/>
      <c r="AH76" s="2313"/>
      <c r="AI76" s="2298" t="s">
        <v>1131</v>
      </c>
      <c r="AJ76" s="2765">
        <f>Z76+AA76+AB76+AC76+AD76+AF76+AH76</f>
        <v>131657356</v>
      </c>
      <c r="AK76" s="801" t="s">
        <v>466</v>
      </c>
      <c r="AL76" s="2287" t="s">
        <v>142</v>
      </c>
      <c r="AM76" s="2764">
        <v>3115916683</v>
      </c>
      <c r="AN76" s="2763"/>
      <c r="AO76" s="2780" t="s">
        <v>1229</v>
      </c>
      <c r="AP76" s="2779" t="s">
        <v>1229</v>
      </c>
      <c r="AQ76" s="2780" t="s">
        <v>1230</v>
      </c>
    </row>
    <row r="77" spans="1:43" ht="27" x14ac:dyDescent="0.15">
      <c r="A77" s="2299"/>
      <c r="B77" s="819" t="s">
        <v>1820</v>
      </c>
      <c r="C77" s="2286"/>
      <c r="D77" s="2286"/>
      <c r="E77" s="2286"/>
      <c r="F77" s="799" t="s">
        <v>458</v>
      </c>
      <c r="G77" s="793">
        <v>39944</v>
      </c>
      <c r="H77" s="800">
        <v>21000000</v>
      </c>
      <c r="I77" s="2770"/>
      <c r="J77" s="806" t="s">
        <v>459</v>
      </c>
      <c r="K77" s="2286"/>
      <c r="L77" s="817">
        <v>20796330.16</v>
      </c>
      <c r="M77" s="2769"/>
      <c r="N77" s="2769"/>
      <c r="O77" s="2299"/>
      <c r="P77" s="2765"/>
      <c r="Q77" s="808"/>
      <c r="R77" s="808"/>
      <c r="S77" s="808"/>
      <c r="T77" s="808"/>
      <c r="U77" s="2764"/>
      <c r="V77" s="2764"/>
      <c r="W77" s="2764"/>
      <c r="X77" s="2769"/>
      <c r="Y77" s="2769"/>
      <c r="Z77" s="2313"/>
      <c r="AA77" s="2313"/>
      <c r="AB77" s="2765"/>
      <c r="AC77" s="2765"/>
      <c r="AD77" s="2765"/>
      <c r="AE77" s="808"/>
      <c r="AF77" s="2765"/>
      <c r="AG77" s="2765"/>
      <c r="AH77" s="2313"/>
      <c r="AI77" s="2298"/>
      <c r="AJ77" s="2765"/>
      <c r="AK77" s="801" t="s">
        <v>422</v>
      </c>
      <c r="AL77" s="2802"/>
      <c r="AM77" s="2764"/>
      <c r="AN77" s="2763"/>
      <c r="AO77" s="2780"/>
      <c r="AP77" s="2779"/>
      <c r="AQ77" s="2780"/>
    </row>
    <row r="78" spans="1:43" ht="18" x14ac:dyDescent="0.15">
      <c r="A78" s="2299"/>
      <c r="B78" s="819" t="s">
        <v>1821</v>
      </c>
      <c r="C78" s="2286"/>
      <c r="D78" s="2286"/>
      <c r="E78" s="2286"/>
      <c r="F78" s="799" t="s">
        <v>460</v>
      </c>
      <c r="G78" s="793">
        <v>39944</v>
      </c>
      <c r="H78" s="800">
        <v>30000000</v>
      </c>
      <c r="I78" s="2770"/>
      <c r="J78" s="806" t="s">
        <v>461</v>
      </c>
      <c r="K78" s="2286"/>
      <c r="L78" s="817">
        <v>29897440</v>
      </c>
      <c r="M78" s="2769"/>
      <c r="N78" s="2769"/>
      <c r="O78" s="2299"/>
      <c r="P78" s="2765"/>
      <c r="Q78" s="808"/>
      <c r="R78" s="808"/>
      <c r="S78" s="808"/>
      <c r="T78" s="808"/>
      <c r="U78" s="2764"/>
      <c r="V78" s="2764"/>
      <c r="W78" s="2764"/>
      <c r="X78" s="2769"/>
      <c r="Y78" s="2769"/>
      <c r="Z78" s="2313"/>
      <c r="AA78" s="2313"/>
      <c r="AB78" s="2765"/>
      <c r="AC78" s="2765"/>
      <c r="AD78" s="2765"/>
      <c r="AE78" s="808"/>
      <c r="AF78" s="2765"/>
      <c r="AG78" s="2765"/>
      <c r="AH78" s="2313"/>
      <c r="AI78" s="2298"/>
      <c r="AJ78" s="2765"/>
      <c r="AK78" s="801" t="s">
        <v>407</v>
      </c>
      <c r="AL78" s="2802"/>
      <c r="AM78" s="2764"/>
      <c r="AN78" s="2763"/>
      <c r="AO78" s="2780"/>
      <c r="AP78" s="2779"/>
      <c r="AQ78" s="2780"/>
    </row>
    <row r="79" spans="1:43" ht="27" x14ac:dyDescent="0.15">
      <c r="A79" s="2299"/>
      <c r="B79" s="819" t="s">
        <v>1822</v>
      </c>
      <c r="C79" s="2286"/>
      <c r="D79" s="2286"/>
      <c r="E79" s="2286"/>
      <c r="F79" s="799" t="s">
        <v>462</v>
      </c>
      <c r="G79" s="793">
        <v>39944</v>
      </c>
      <c r="H79" s="800">
        <v>20000000</v>
      </c>
      <c r="I79" s="2770"/>
      <c r="J79" s="806" t="s">
        <v>463</v>
      </c>
      <c r="K79" s="2286"/>
      <c r="L79" s="817">
        <v>19808642.559999999</v>
      </c>
      <c r="M79" s="2769"/>
      <c r="N79" s="2769"/>
      <c r="O79" s="2299"/>
      <c r="P79" s="2765"/>
      <c r="Q79" s="808"/>
      <c r="R79" s="808"/>
      <c r="S79" s="808"/>
      <c r="T79" s="808"/>
      <c r="U79" s="2764"/>
      <c r="V79" s="2764"/>
      <c r="W79" s="2764"/>
      <c r="X79" s="2769"/>
      <c r="Y79" s="2769"/>
      <c r="Z79" s="2313"/>
      <c r="AA79" s="2313"/>
      <c r="AB79" s="2765"/>
      <c r="AC79" s="2765"/>
      <c r="AD79" s="2765"/>
      <c r="AE79" s="808"/>
      <c r="AF79" s="2765"/>
      <c r="AG79" s="2765"/>
      <c r="AH79" s="2313"/>
      <c r="AI79" s="2298"/>
      <c r="AJ79" s="2765"/>
      <c r="AK79" s="801" t="s">
        <v>467</v>
      </c>
      <c r="AL79" s="2802"/>
      <c r="AM79" s="2764"/>
      <c r="AN79" s="2763"/>
      <c r="AO79" s="2780"/>
      <c r="AP79" s="2779"/>
      <c r="AQ79" s="2780"/>
    </row>
    <row r="80" spans="1:43" ht="18" x14ac:dyDescent="0.15">
      <c r="A80" s="2299"/>
      <c r="B80" s="819" t="s">
        <v>1836</v>
      </c>
      <c r="C80" s="2286"/>
      <c r="D80" s="2286"/>
      <c r="E80" s="2286"/>
      <c r="F80" s="799" t="s">
        <v>464</v>
      </c>
      <c r="G80" s="793">
        <v>39951</v>
      </c>
      <c r="H80" s="800">
        <v>27365561</v>
      </c>
      <c r="I80" s="2770"/>
      <c r="J80" s="806" t="s">
        <v>465</v>
      </c>
      <c r="K80" s="2286"/>
      <c r="L80" s="817">
        <v>25964546.559999999</v>
      </c>
      <c r="M80" s="2769"/>
      <c r="N80" s="2769"/>
      <c r="O80" s="2299"/>
      <c r="P80" s="2765"/>
      <c r="Q80" s="808"/>
      <c r="R80" s="808"/>
      <c r="S80" s="808"/>
      <c r="T80" s="808"/>
      <c r="U80" s="2764"/>
      <c r="V80" s="2764"/>
      <c r="W80" s="2764"/>
      <c r="X80" s="2769"/>
      <c r="Y80" s="2769"/>
      <c r="Z80" s="2313"/>
      <c r="AA80" s="2313"/>
      <c r="AB80" s="2765"/>
      <c r="AC80" s="2765"/>
      <c r="AD80" s="2765"/>
      <c r="AE80" s="808"/>
      <c r="AF80" s="2765"/>
      <c r="AG80" s="2765"/>
      <c r="AH80" s="2313"/>
      <c r="AI80" s="2298"/>
      <c r="AJ80" s="2765"/>
      <c r="AK80" s="801" t="s">
        <v>393</v>
      </c>
      <c r="AL80" s="2803"/>
      <c r="AM80" s="2764"/>
      <c r="AN80" s="2763"/>
      <c r="AO80" s="2780"/>
      <c r="AP80" s="2779"/>
      <c r="AQ80" s="2780"/>
    </row>
    <row r="81" spans="1:43" ht="11.25" customHeight="1" x14ac:dyDescent="0.15">
      <c r="A81" s="2299" t="s">
        <v>341</v>
      </c>
      <c r="B81" s="819" t="s">
        <v>1823</v>
      </c>
      <c r="C81" s="2299" t="s">
        <v>42</v>
      </c>
      <c r="D81" s="2299" t="s">
        <v>435</v>
      </c>
      <c r="E81" s="2764" t="s">
        <v>436</v>
      </c>
      <c r="F81" s="799" t="s">
        <v>469</v>
      </c>
      <c r="G81" s="793">
        <v>39962</v>
      </c>
      <c r="H81" s="800">
        <v>33406846</v>
      </c>
      <c r="I81" s="2769">
        <v>40003</v>
      </c>
      <c r="J81" s="806" t="s">
        <v>470</v>
      </c>
      <c r="K81" s="2800">
        <v>40003</v>
      </c>
      <c r="L81" s="800">
        <v>29961091</v>
      </c>
      <c r="M81" s="2769">
        <v>40007</v>
      </c>
      <c r="N81" s="2769">
        <v>40028</v>
      </c>
      <c r="O81" s="2299">
        <v>2</v>
      </c>
      <c r="P81" s="2765">
        <v>117093981</v>
      </c>
      <c r="Q81" s="808"/>
      <c r="R81" s="808"/>
      <c r="S81" s="808"/>
      <c r="T81" s="808"/>
      <c r="U81" s="2764">
        <v>0</v>
      </c>
      <c r="V81" s="2764">
        <v>0</v>
      </c>
      <c r="W81" s="2764">
        <v>0</v>
      </c>
      <c r="X81" s="2769">
        <v>40087</v>
      </c>
      <c r="Y81" s="2769">
        <v>40087</v>
      </c>
      <c r="Z81" s="2777"/>
      <c r="AA81" s="2799">
        <v>117093981</v>
      </c>
      <c r="AB81" s="2769"/>
      <c r="AC81" s="2769"/>
      <c r="AD81" s="2769"/>
      <c r="AE81" s="775"/>
      <c r="AF81" s="2769"/>
      <c r="AG81" s="775"/>
      <c r="AH81" s="2777"/>
      <c r="AI81" s="2287" t="s">
        <v>623</v>
      </c>
      <c r="AJ81" s="2804">
        <f>Z81+AA81+AB81+AC81+AD81+AF81+AH81</f>
        <v>117093981</v>
      </c>
      <c r="AK81" s="807" t="s">
        <v>407</v>
      </c>
      <c r="AL81" s="2299" t="s">
        <v>471</v>
      </c>
      <c r="AM81" s="2764">
        <v>3134965521</v>
      </c>
      <c r="AN81" s="2769"/>
      <c r="AO81" s="2280" t="s">
        <v>1230</v>
      </c>
      <c r="AP81" s="2280" t="s">
        <v>1229</v>
      </c>
      <c r="AQ81" s="2280" t="s">
        <v>1230</v>
      </c>
    </row>
    <row r="82" spans="1:43" ht="18" x14ac:dyDescent="0.15">
      <c r="A82" s="2299"/>
      <c r="B82" s="819" t="s">
        <v>1824</v>
      </c>
      <c r="C82" s="2299"/>
      <c r="D82" s="2299"/>
      <c r="E82" s="2764"/>
      <c r="F82" s="799" t="s">
        <v>472</v>
      </c>
      <c r="G82" s="793">
        <v>39944</v>
      </c>
      <c r="H82" s="800">
        <v>31494876</v>
      </c>
      <c r="I82" s="2769"/>
      <c r="J82" s="806" t="s">
        <v>473</v>
      </c>
      <c r="K82" s="2800"/>
      <c r="L82" s="800">
        <v>31317136</v>
      </c>
      <c r="M82" s="2769"/>
      <c r="N82" s="2769"/>
      <c r="O82" s="2299"/>
      <c r="P82" s="2765"/>
      <c r="Q82" s="808"/>
      <c r="R82" s="808"/>
      <c r="S82" s="808"/>
      <c r="T82" s="808"/>
      <c r="U82" s="2764"/>
      <c r="V82" s="2764"/>
      <c r="W82" s="2764"/>
      <c r="X82" s="2769"/>
      <c r="Y82" s="2769"/>
      <c r="Z82" s="2777"/>
      <c r="AA82" s="2799"/>
      <c r="AB82" s="2769"/>
      <c r="AC82" s="2769"/>
      <c r="AD82" s="2769"/>
      <c r="AE82" s="775"/>
      <c r="AF82" s="2769"/>
      <c r="AG82" s="775"/>
      <c r="AH82" s="2777"/>
      <c r="AI82" s="2325"/>
      <c r="AJ82" s="2804"/>
      <c r="AK82" s="807" t="s">
        <v>407</v>
      </c>
      <c r="AL82" s="2805"/>
      <c r="AM82" s="2764"/>
      <c r="AN82" s="2769"/>
      <c r="AO82" s="2280"/>
      <c r="AP82" s="2280"/>
      <c r="AQ82" s="2280"/>
    </row>
    <row r="83" spans="1:43" ht="18" x14ac:dyDescent="0.15">
      <c r="A83" s="2299"/>
      <c r="B83" s="819" t="s">
        <v>1825</v>
      </c>
      <c r="C83" s="2299"/>
      <c r="D83" s="2299"/>
      <c r="E83" s="2764"/>
      <c r="F83" s="799" t="s">
        <v>474</v>
      </c>
      <c r="G83" s="793">
        <v>39944</v>
      </c>
      <c r="H83" s="800">
        <v>34972308</v>
      </c>
      <c r="I83" s="2769"/>
      <c r="J83" s="806" t="s">
        <v>475</v>
      </c>
      <c r="K83" s="2800"/>
      <c r="L83" s="800">
        <v>34831271</v>
      </c>
      <c r="M83" s="2769"/>
      <c r="N83" s="2769"/>
      <c r="O83" s="2299"/>
      <c r="P83" s="2765"/>
      <c r="Q83" s="808"/>
      <c r="R83" s="808"/>
      <c r="S83" s="808"/>
      <c r="T83" s="808"/>
      <c r="U83" s="2764"/>
      <c r="V83" s="2764"/>
      <c r="W83" s="2764"/>
      <c r="X83" s="2769"/>
      <c r="Y83" s="2769"/>
      <c r="Z83" s="2777"/>
      <c r="AA83" s="2799"/>
      <c r="AB83" s="2769"/>
      <c r="AC83" s="2769"/>
      <c r="AD83" s="2769"/>
      <c r="AE83" s="775"/>
      <c r="AF83" s="2769"/>
      <c r="AG83" s="775"/>
      <c r="AH83" s="2777"/>
      <c r="AI83" s="2325"/>
      <c r="AJ83" s="2804"/>
      <c r="AK83" s="807" t="s">
        <v>393</v>
      </c>
      <c r="AL83" s="2805"/>
      <c r="AM83" s="2764"/>
      <c r="AN83" s="2769"/>
      <c r="AO83" s="2280"/>
      <c r="AP83" s="2280"/>
      <c r="AQ83" s="2280"/>
    </row>
    <row r="84" spans="1:43" ht="20.25" customHeight="1" x14ac:dyDescent="0.15">
      <c r="A84" s="2299"/>
      <c r="B84" s="819" t="s">
        <v>1835</v>
      </c>
      <c r="C84" s="2299"/>
      <c r="D84" s="2299"/>
      <c r="E84" s="2764"/>
      <c r="F84" s="799" t="s">
        <v>476</v>
      </c>
      <c r="G84" s="793">
        <v>39944</v>
      </c>
      <c r="H84" s="800">
        <v>21000000</v>
      </c>
      <c r="I84" s="2769"/>
      <c r="J84" s="806" t="s">
        <v>477</v>
      </c>
      <c r="K84" s="2800"/>
      <c r="L84" s="800">
        <v>20984483</v>
      </c>
      <c r="M84" s="2769"/>
      <c r="N84" s="2769"/>
      <c r="O84" s="2299"/>
      <c r="P84" s="2765"/>
      <c r="Q84" s="808"/>
      <c r="R84" s="808"/>
      <c r="S84" s="808"/>
      <c r="T84" s="808"/>
      <c r="U84" s="2764"/>
      <c r="V84" s="2764"/>
      <c r="W84" s="2764"/>
      <c r="X84" s="2769"/>
      <c r="Y84" s="2769"/>
      <c r="Z84" s="2777"/>
      <c r="AA84" s="2799"/>
      <c r="AB84" s="2769"/>
      <c r="AC84" s="2769"/>
      <c r="AD84" s="2769"/>
      <c r="AE84" s="775"/>
      <c r="AF84" s="2769"/>
      <c r="AG84" s="775"/>
      <c r="AH84" s="2777"/>
      <c r="AI84" s="2288"/>
      <c r="AJ84" s="2804"/>
      <c r="AK84" s="807" t="s">
        <v>422</v>
      </c>
      <c r="AL84" s="2805"/>
      <c r="AM84" s="2764"/>
      <c r="AN84" s="2769"/>
      <c r="AO84" s="2280"/>
      <c r="AP84" s="2280"/>
      <c r="AQ84" s="2280"/>
    </row>
    <row r="85" spans="1:43" ht="36" x14ac:dyDescent="0.15">
      <c r="A85" s="779" t="s">
        <v>409</v>
      </c>
      <c r="B85" s="778" t="s">
        <v>457</v>
      </c>
      <c r="C85" s="779" t="s">
        <v>401</v>
      </c>
      <c r="D85" s="778" t="s">
        <v>402</v>
      </c>
      <c r="E85" s="794" t="s">
        <v>403</v>
      </c>
      <c r="F85" s="799" t="s">
        <v>404</v>
      </c>
      <c r="G85" s="793">
        <v>39962</v>
      </c>
      <c r="H85" s="800">
        <v>8053462</v>
      </c>
      <c r="I85" s="775">
        <v>40004</v>
      </c>
      <c r="J85" s="806" t="s">
        <v>405</v>
      </c>
      <c r="K85" s="793">
        <v>40004</v>
      </c>
      <c r="L85" s="800">
        <v>7823364</v>
      </c>
      <c r="M85" s="775">
        <v>40007</v>
      </c>
      <c r="N85" s="775">
        <v>40028</v>
      </c>
      <c r="O85" s="779">
        <v>2</v>
      </c>
      <c r="P85" s="808">
        <v>7823364</v>
      </c>
      <c r="Q85" s="808"/>
      <c r="R85" s="808"/>
      <c r="S85" s="808"/>
      <c r="T85" s="808"/>
      <c r="U85" s="794">
        <v>0</v>
      </c>
      <c r="V85" s="794">
        <v>0</v>
      </c>
      <c r="W85" s="794">
        <v>0</v>
      </c>
      <c r="X85" s="775">
        <v>40088</v>
      </c>
      <c r="Y85" s="775">
        <v>40163</v>
      </c>
      <c r="Z85" s="774"/>
      <c r="AA85" s="774">
        <v>7823364</v>
      </c>
      <c r="AB85" s="772"/>
      <c r="AC85" s="772"/>
      <c r="AD85" s="772"/>
      <c r="AE85" s="772"/>
      <c r="AF85" s="772"/>
      <c r="AG85" s="772"/>
      <c r="AH85" s="774"/>
      <c r="AI85" s="809" t="s">
        <v>406</v>
      </c>
      <c r="AJ85" s="801">
        <f>Z85+AA85+AB85+AC85+AD85+AF85+AH85</f>
        <v>7823364</v>
      </c>
      <c r="AK85" s="798"/>
      <c r="AL85" s="798" t="s">
        <v>408</v>
      </c>
      <c r="AM85" s="798">
        <v>3125214536</v>
      </c>
      <c r="AN85" s="798"/>
      <c r="AO85" s="803" t="s">
        <v>1230</v>
      </c>
      <c r="AP85" s="804" t="s">
        <v>1229</v>
      </c>
      <c r="AQ85" s="803">
        <v>0</v>
      </c>
    </row>
    <row r="86" spans="1:43" ht="36" x14ac:dyDescent="0.15">
      <c r="A86" s="779" t="s">
        <v>410</v>
      </c>
      <c r="B86" s="778" t="s">
        <v>411</v>
      </c>
      <c r="C86" s="779" t="s">
        <v>401</v>
      </c>
      <c r="D86" s="778" t="s">
        <v>258</v>
      </c>
      <c r="E86" s="794" t="s">
        <v>259</v>
      </c>
      <c r="F86" s="799" t="s">
        <v>412</v>
      </c>
      <c r="G86" s="793">
        <v>39962</v>
      </c>
      <c r="H86" s="800">
        <v>8102724</v>
      </c>
      <c r="I86" s="775">
        <v>40004</v>
      </c>
      <c r="J86" s="806" t="s">
        <v>413</v>
      </c>
      <c r="K86" s="793">
        <v>40004</v>
      </c>
      <c r="L86" s="800">
        <v>7871216</v>
      </c>
      <c r="M86" s="775">
        <v>40007</v>
      </c>
      <c r="N86" s="775">
        <v>40028</v>
      </c>
      <c r="O86" s="779">
        <v>2</v>
      </c>
      <c r="P86" s="808">
        <v>7871216</v>
      </c>
      <c r="Q86" s="808"/>
      <c r="R86" s="808"/>
      <c r="S86" s="808"/>
      <c r="T86" s="808"/>
      <c r="U86" s="794">
        <v>0</v>
      </c>
      <c r="V86" s="794">
        <v>0</v>
      </c>
      <c r="W86" s="794">
        <v>0</v>
      </c>
      <c r="X86" s="775">
        <v>40088</v>
      </c>
      <c r="Y86" s="775">
        <v>40088</v>
      </c>
      <c r="Z86" s="774"/>
      <c r="AA86" s="774">
        <v>7871216</v>
      </c>
      <c r="AB86" s="772"/>
      <c r="AC86" s="772"/>
      <c r="AD86" s="772"/>
      <c r="AE86" s="772"/>
      <c r="AF86" s="772"/>
      <c r="AG86" s="772"/>
      <c r="AH86" s="774"/>
      <c r="AI86" s="809" t="s">
        <v>406</v>
      </c>
      <c r="AJ86" s="801">
        <f t="shared" ref="AJ86:AJ92" si="1">Z86+AA86+AB86+AC86+AD86+AF86+AH86</f>
        <v>7871216</v>
      </c>
      <c r="AK86" s="798"/>
      <c r="AL86" s="798" t="s">
        <v>419</v>
      </c>
      <c r="AM86" s="798">
        <v>3125737797</v>
      </c>
      <c r="AN86" s="798"/>
      <c r="AO86" s="803" t="s">
        <v>1230</v>
      </c>
      <c r="AP86" s="804" t="s">
        <v>1229</v>
      </c>
      <c r="AQ86" s="803">
        <v>0</v>
      </c>
    </row>
    <row r="87" spans="1:43" ht="36" x14ac:dyDescent="0.15">
      <c r="A87" s="779" t="s">
        <v>420</v>
      </c>
      <c r="B87" s="778" t="s">
        <v>457</v>
      </c>
      <c r="C87" s="779" t="s">
        <v>401</v>
      </c>
      <c r="D87" s="778" t="s">
        <v>115</v>
      </c>
      <c r="E87" s="794" t="s">
        <v>116</v>
      </c>
      <c r="F87" s="799" t="s">
        <v>421</v>
      </c>
      <c r="G87" s="793">
        <v>39962</v>
      </c>
      <c r="H87" s="800">
        <v>8882222</v>
      </c>
      <c r="I87" s="775">
        <v>40004</v>
      </c>
      <c r="J87" s="806" t="s">
        <v>414</v>
      </c>
      <c r="K87" s="793">
        <v>40004</v>
      </c>
      <c r="L87" s="800">
        <v>8628444</v>
      </c>
      <c r="M87" s="775">
        <v>40004</v>
      </c>
      <c r="N87" s="775">
        <v>40028</v>
      </c>
      <c r="O87" s="779">
        <v>2</v>
      </c>
      <c r="P87" s="808">
        <v>8628444</v>
      </c>
      <c r="Q87" s="808"/>
      <c r="R87" s="808"/>
      <c r="S87" s="808"/>
      <c r="T87" s="808"/>
      <c r="U87" s="794">
        <v>0</v>
      </c>
      <c r="V87" s="794">
        <v>0</v>
      </c>
      <c r="W87" s="794">
        <v>0</v>
      </c>
      <c r="X87" s="775"/>
      <c r="Y87" s="775"/>
      <c r="Z87" s="774"/>
      <c r="AA87" s="774">
        <v>8628444</v>
      </c>
      <c r="AB87" s="772"/>
      <c r="AC87" s="772"/>
      <c r="AD87" s="772"/>
      <c r="AE87" s="772"/>
      <c r="AF87" s="772"/>
      <c r="AG87" s="772"/>
      <c r="AH87" s="774"/>
      <c r="AI87" s="809" t="s">
        <v>406</v>
      </c>
      <c r="AJ87" s="801">
        <f t="shared" si="1"/>
        <v>8628444</v>
      </c>
      <c r="AK87" s="798"/>
      <c r="AL87" s="798" t="s">
        <v>424</v>
      </c>
      <c r="AM87" s="798">
        <v>3138308700</v>
      </c>
      <c r="AN87" s="798"/>
      <c r="AO87" s="803" t="s">
        <v>1230</v>
      </c>
      <c r="AP87" s="804" t="s">
        <v>1229</v>
      </c>
      <c r="AQ87" s="803">
        <v>0</v>
      </c>
    </row>
    <row r="88" spans="1:43" ht="36" x14ac:dyDescent="0.15">
      <c r="A88" s="779" t="s">
        <v>425</v>
      </c>
      <c r="B88" s="778" t="s">
        <v>457</v>
      </c>
      <c r="C88" s="779" t="s">
        <v>401</v>
      </c>
      <c r="D88" s="778" t="s">
        <v>302</v>
      </c>
      <c r="E88" s="794" t="s">
        <v>307</v>
      </c>
      <c r="F88" s="799" t="s">
        <v>426</v>
      </c>
      <c r="G88" s="793">
        <v>39962</v>
      </c>
      <c r="H88" s="800">
        <v>8774185</v>
      </c>
      <c r="I88" s="775">
        <v>40004</v>
      </c>
      <c r="J88" s="806" t="s">
        <v>415</v>
      </c>
      <c r="K88" s="793">
        <v>40004</v>
      </c>
      <c r="L88" s="800">
        <v>8523494</v>
      </c>
      <c r="M88" s="775">
        <v>40004</v>
      </c>
      <c r="N88" s="775">
        <v>40028</v>
      </c>
      <c r="O88" s="779">
        <v>2</v>
      </c>
      <c r="P88" s="808">
        <v>8523494</v>
      </c>
      <c r="Q88" s="808"/>
      <c r="R88" s="808"/>
      <c r="S88" s="808"/>
      <c r="T88" s="808"/>
      <c r="U88" s="794">
        <v>0</v>
      </c>
      <c r="V88" s="794">
        <v>0</v>
      </c>
      <c r="W88" s="794">
        <v>0</v>
      </c>
      <c r="X88" s="775">
        <v>40089</v>
      </c>
      <c r="Y88" s="775">
        <v>40120</v>
      </c>
      <c r="Z88" s="774"/>
      <c r="AA88" s="774">
        <v>8523494</v>
      </c>
      <c r="AB88" s="772"/>
      <c r="AC88" s="772"/>
      <c r="AD88" s="772"/>
      <c r="AE88" s="772"/>
      <c r="AF88" s="772"/>
      <c r="AG88" s="772"/>
      <c r="AH88" s="774"/>
      <c r="AI88" s="809" t="s">
        <v>406</v>
      </c>
      <c r="AJ88" s="801">
        <f t="shared" si="1"/>
        <v>8523494</v>
      </c>
      <c r="AK88" s="798"/>
      <c r="AL88" s="798" t="s">
        <v>424</v>
      </c>
      <c r="AM88" s="798">
        <v>3202723305</v>
      </c>
      <c r="AN88" s="798"/>
      <c r="AO88" s="803" t="s">
        <v>1229</v>
      </c>
      <c r="AP88" s="804" t="s">
        <v>1229</v>
      </c>
      <c r="AQ88" s="803">
        <v>0</v>
      </c>
    </row>
    <row r="89" spans="1:43" ht="36" x14ac:dyDescent="0.15">
      <c r="A89" s="779" t="s">
        <v>427</v>
      </c>
      <c r="B89" s="778" t="s">
        <v>457</v>
      </c>
      <c r="C89" s="779" t="s">
        <v>401</v>
      </c>
      <c r="D89" s="778" t="s">
        <v>428</v>
      </c>
      <c r="E89" s="794" t="s">
        <v>429</v>
      </c>
      <c r="F89" s="799" t="s">
        <v>430</v>
      </c>
      <c r="G89" s="793">
        <v>39962</v>
      </c>
      <c r="H89" s="800">
        <v>8703714</v>
      </c>
      <c r="I89" s="775">
        <v>40004</v>
      </c>
      <c r="J89" s="806" t="s">
        <v>416</v>
      </c>
      <c r="K89" s="793">
        <v>40004</v>
      </c>
      <c r="L89" s="800">
        <v>8455036</v>
      </c>
      <c r="M89" s="775">
        <v>40007</v>
      </c>
      <c r="N89" s="775">
        <v>40007</v>
      </c>
      <c r="O89" s="779">
        <v>2</v>
      </c>
      <c r="P89" s="808">
        <v>8455036</v>
      </c>
      <c r="Q89" s="808"/>
      <c r="R89" s="808"/>
      <c r="S89" s="808"/>
      <c r="T89" s="808"/>
      <c r="U89" s="794">
        <v>0</v>
      </c>
      <c r="V89" s="794">
        <v>0</v>
      </c>
      <c r="W89" s="794">
        <v>0</v>
      </c>
      <c r="X89" s="775"/>
      <c r="Y89" s="775"/>
      <c r="Z89" s="774"/>
      <c r="AA89" s="774">
        <v>8455036</v>
      </c>
      <c r="AB89" s="772"/>
      <c r="AC89" s="772"/>
      <c r="AD89" s="772"/>
      <c r="AE89" s="772"/>
      <c r="AF89" s="772"/>
      <c r="AG89" s="772"/>
      <c r="AH89" s="774"/>
      <c r="AI89" s="809" t="s">
        <v>406</v>
      </c>
      <c r="AJ89" s="801">
        <f t="shared" si="1"/>
        <v>8455036</v>
      </c>
      <c r="AK89" s="798"/>
      <c r="AL89" s="798" t="s">
        <v>431</v>
      </c>
      <c r="AM89" s="798">
        <v>3112821705</v>
      </c>
      <c r="AN89" s="798" t="s">
        <v>814</v>
      </c>
      <c r="AO89" s="803" t="s">
        <v>1230</v>
      </c>
      <c r="AP89" s="804" t="s">
        <v>1229</v>
      </c>
      <c r="AQ89" s="803">
        <v>0</v>
      </c>
    </row>
    <row r="90" spans="1:43" ht="36" hidden="1" x14ac:dyDescent="0.15">
      <c r="A90" s="779" t="s">
        <v>432</v>
      </c>
      <c r="B90" s="778" t="s">
        <v>411</v>
      </c>
      <c r="C90" s="779" t="s">
        <v>401</v>
      </c>
      <c r="D90" s="778" t="s">
        <v>1365</v>
      </c>
      <c r="E90" s="2764" t="s">
        <v>433</v>
      </c>
      <c r="F90" s="2764"/>
      <c r="G90" s="2764"/>
      <c r="H90" s="2764"/>
      <c r="I90" s="775">
        <v>40004</v>
      </c>
      <c r="J90" s="806" t="s">
        <v>417</v>
      </c>
      <c r="K90" s="793">
        <v>40004</v>
      </c>
      <c r="L90" s="800"/>
      <c r="M90" s="775"/>
      <c r="N90" s="775"/>
      <c r="O90" s="779"/>
      <c r="P90" s="808"/>
      <c r="Q90" s="808"/>
      <c r="R90" s="808"/>
      <c r="S90" s="808"/>
      <c r="T90" s="808"/>
      <c r="U90" s="794"/>
      <c r="V90" s="794"/>
      <c r="W90" s="794"/>
      <c r="X90" s="775"/>
      <c r="Y90" s="775"/>
      <c r="Z90" s="774"/>
      <c r="AA90" s="774"/>
      <c r="AB90" s="772"/>
      <c r="AC90" s="772"/>
      <c r="AD90" s="772"/>
      <c r="AE90" s="772"/>
      <c r="AF90" s="772"/>
      <c r="AG90" s="772"/>
      <c r="AH90" s="774"/>
      <c r="AI90" s="798"/>
      <c r="AJ90" s="801">
        <f t="shared" si="1"/>
        <v>0</v>
      </c>
      <c r="AK90" s="798"/>
      <c r="AL90" s="807"/>
      <c r="AM90" s="798"/>
      <c r="AN90" s="798"/>
    </row>
    <row r="91" spans="1:43" ht="36" x14ac:dyDescent="0.15">
      <c r="A91" s="779" t="s">
        <v>434</v>
      </c>
      <c r="B91" s="778" t="s">
        <v>457</v>
      </c>
      <c r="C91" s="779" t="s">
        <v>401</v>
      </c>
      <c r="D91" s="778" t="s">
        <v>1847</v>
      </c>
      <c r="E91" s="794" t="s">
        <v>436</v>
      </c>
      <c r="F91" s="799" t="s">
        <v>437</v>
      </c>
      <c r="G91" s="793">
        <v>39962</v>
      </c>
      <c r="H91" s="800">
        <v>7179879</v>
      </c>
      <c r="I91" s="775">
        <v>40004</v>
      </c>
      <c r="J91" s="806" t="s">
        <v>418</v>
      </c>
      <c r="K91" s="793">
        <v>40004</v>
      </c>
      <c r="L91" s="800">
        <v>6974740</v>
      </c>
      <c r="M91" s="775">
        <v>40007</v>
      </c>
      <c r="N91" s="775">
        <v>40028</v>
      </c>
      <c r="O91" s="779">
        <v>2</v>
      </c>
      <c r="P91" s="808">
        <v>6974740</v>
      </c>
      <c r="Q91" s="808"/>
      <c r="R91" s="808"/>
      <c r="S91" s="808"/>
      <c r="T91" s="808"/>
      <c r="U91" s="794">
        <v>0</v>
      </c>
      <c r="V91" s="794">
        <v>0</v>
      </c>
      <c r="W91" s="794">
        <v>0</v>
      </c>
      <c r="X91" s="775">
        <v>40087</v>
      </c>
      <c r="Y91" s="775">
        <v>40170</v>
      </c>
      <c r="Z91" s="774"/>
      <c r="AA91" s="774">
        <v>6974740</v>
      </c>
      <c r="AB91" s="772"/>
      <c r="AC91" s="772"/>
      <c r="AD91" s="772"/>
      <c r="AE91" s="772"/>
      <c r="AF91" s="772"/>
      <c r="AG91" s="772"/>
      <c r="AH91" s="774"/>
      <c r="AI91" s="809" t="s">
        <v>406</v>
      </c>
      <c r="AJ91" s="801">
        <f t="shared" si="1"/>
        <v>6974740</v>
      </c>
      <c r="AK91" s="798"/>
      <c r="AL91" s="798" t="s">
        <v>438</v>
      </c>
      <c r="AM91" s="798">
        <v>3134965521</v>
      </c>
      <c r="AN91" s="798"/>
      <c r="AO91" s="803" t="s">
        <v>1230</v>
      </c>
      <c r="AP91" s="804" t="s">
        <v>1229</v>
      </c>
      <c r="AQ91" s="803">
        <v>0</v>
      </c>
    </row>
    <row r="92" spans="1:43" ht="36" x14ac:dyDescent="0.15">
      <c r="A92" s="779" t="s">
        <v>439</v>
      </c>
      <c r="B92" s="778" t="s">
        <v>457</v>
      </c>
      <c r="C92" s="779" t="s">
        <v>401</v>
      </c>
      <c r="D92" s="778" t="s">
        <v>1848</v>
      </c>
      <c r="E92" s="794" t="s">
        <v>441</v>
      </c>
      <c r="F92" s="799" t="s">
        <v>442</v>
      </c>
      <c r="G92" s="793">
        <v>39962</v>
      </c>
      <c r="H92" s="800">
        <v>8206219</v>
      </c>
      <c r="I92" s="775">
        <v>40004</v>
      </c>
      <c r="J92" s="806" t="s">
        <v>443</v>
      </c>
      <c r="K92" s="793">
        <v>40004</v>
      </c>
      <c r="L92" s="800">
        <v>7971754</v>
      </c>
      <c r="M92" s="775">
        <v>40007</v>
      </c>
      <c r="N92" s="775">
        <v>40028</v>
      </c>
      <c r="O92" s="779">
        <v>2</v>
      </c>
      <c r="P92" s="808">
        <v>7971754</v>
      </c>
      <c r="Q92" s="808"/>
      <c r="R92" s="808"/>
      <c r="S92" s="808"/>
      <c r="T92" s="808"/>
      <c r="U92" s="794">
        <v>0</v>
      </c>
      <c r="V92" s="794">
        <v>0</v>
      </c>
      <c r="W92" s="794">
        <v>0</v>
      </c>
      <c r="X92" s="775">
        <v>40087</v>
      </c>
      <c r="Y92" s="775">
        <v>40087</v>
      </c>
      <c r="Z92" s="774"/>
      <c r="AA92" s="774">
        <v>7971754</v>
      </c>
      <c r="AB92" s="772"/>
      <c r="AC92" s="772"/>
      <c r="AD92" s="772"/>
      <c r="AE92" s="772"/>
      <c r="AF92" s="772"/>
      <c r="AG92" s="772"/>
      <c r="AH92" s="774"/>
      <c r="AI92" s="798" t="s">
        <v>406</v>
      </c>
      <c r="AJ92" s="801">
        <f t="shared" si="1"/>
        <v>7971754</v>
      </c>
      <c r="AK92" s="798"/>
      <c r="AL92" s="798" t="s">
        <v>90</v>
      </c>
      <c r="AM92" s="798">
        <v>3203067058</v>
      </c>
      <c r="AN92" s="798"/>
      <c r="AO92" s="803" t="s">
        <v>1230</v>
      </c>
      <c r="AP92" s="804" t="s">
        <v>1229</v>
      </c>
      <c r="AQ92" s="803">
        <v>0</v>
      </c>
    </row>
    <row r="93" spans="1:43" ht="90" x14ac:dyDescent="0.15">
      <c r="A93" s="779" t="s">
        <v>444</v>
      </c>
      <c r="B93" s="868" t="s">
        <v>1841</v>
      </c>
      <c r="C93" s="779" t="s">
        <v>401</v>
      </c>
      <c r="D93" s="778" t="s">
        <v>445</v>
      </c>
      <c r="E93" s="794" t="s">
        <v>446</v>
      </c>
      <c r="F93" s="799" t="s">
        <v>447</v>
      </c>
      <c r="G93" s="793">
        <v>39962</v>
      </c>
      <c r="H93" s="800">
        <v>12263179</v>
      </c>
      <c r="I93" s="775">
        <v>40004</v>
      </c>
      <c r="J93" s="806" t="s">
        <v>448</v>
      </c>
      <c r="K93" s="793">
        <v>40004</v>
      </c>
      <c r="L93" s="800">
        <v>11471590</v>
      </c>
      <c r="M93" s="775">
        <v>40007</v>
      </c>
      <c r="N93" s="775">
        <v>40007</v>
      </c>
      <c r="O93" s="779">
        <v>2</v>
      </c>
      <c r="P93" s="808">
        <v>11471590</v>
      </c>
      <c r="Q93" s="808"/>
      <c r="R93" s="808"/>
      <c r="S93" s="808"/>
      <c r="T93" s="808"/>
      <c r="U93" s="794">
        <v>0</v>
      </c>
      <c r="V93" s="794">
        <v>0</v>
      </c>
      <c r="W93" s="794">
        <v>0</v>
      </c>
      <c r="X93" s="775">
        <v>40099</v>
      </c>
      <c r="Y93" s="775">
        <v>40099</v>
      </c>
      <c r="Z93" s="774"/>
      <c r="AA93" s="774">
        <v>11471590</v>
      </c>
      <c r="AB93" s="772"/>
      <c r="AC93" s="772"/>
      <c r="AD93" s="772"/>
      <c r="AE93" s="772"/>
      <c r="AF93" s="772"/>
      <c r="AG93" s="772"/>
      <c r="AH93" s="774"/>
      <c r="AI93" s="809" t="s">
        <v>406</v>
      </c>
      <c r="AJ93" s="801">
        <f>Z93+AA93+AB93+AC93+AD93+AF93+AH93</f>
        <v>11471590</v>
      </c>
      <c r="AK93" s="798"/>
      <c r="AL93" s="798" t="s">
        <v>449</v>
      </c>
      <c r="AM93" s="798">
        <v>3208353629</v>
      </c>
      <c r="AN93" s="798"/>
      <c r="AO93" s="803" t="s">
        <v>1230</v>
      </c>
      <c r="AP93" s="804" t="s">
        <v>1229</v>
      </c>
    </row>
    <row r="94" spans="1:43" ht="36" x14ac:dyDescent="0.15">
      <c r="A94" s="779" t="s">
        <v>400</v>
      </c>
      <c r="B94" s="778" t="s">
        <v>457</v>
      </c>
      <c r="C94" s="779" t="s">
        <v>401</v>
      </c>
      <c r="D94" s="778" t="s">
        <v>229</v>
      </c>
      <c r="E94" s="794" t="s">
        <v>1636</v>
      </c>
      <c r="F94" s="799" t="s">
        <v>570</v>
      </c>
      <c r="G94" s="793">
        <v>39967</v>
      </c>
      <c r="H94" s="800">
        <v>13764000</v>
      </c>
      <c r="I94" s="775">
        <v>40004</v>
      </c>
      <c r="J94" s="806" t="s">
        <v>571</v>
      </c>
      <c r="K94" s="793">
        <v>40004</v>
      </c>
      <c r="L94" s="800">
        <v>12636356</v>
      </c>
      <c r="M94" s="775">
        <v>39994</v>
      </c>
      <c r="N94" s="775">
        <v>40011</v>
      </c>
      <c r="O94" s="779">
        <v>3</v>
      </c>
      <c r="P94" s="808">
        <v>12636356</v>
      </c>
      <c r="Q94" s="808"/>
      <c r="R94" s="808"/>
      <c r="S94" s="808"/>
      <c r="T94" s="808"/>
      <c r="U94" s="794">
        <v>0</v>
      </c>
      <c r="V94" s="794">
        <v>0</v>
      </c>
      <c r="W94" s="794">
        <v>0</v>
      </c>
      <c r="X94" s="775">
        <v>40102</v>
      </c>
      <c r="Y94" s="775"/>
      <c r="Z94" s="774"/>
      <c r="AA94" s="774">
        <v>12636356</v>
      </c>
      <c r="AB94" s="772"/>
      <c r="AC94" s="772"/>
      <c r="AD94" s="772"/>
      <c r="AE94" s="772"/>
      <c r="AF94" s="772"/>
      <c r="AG94" s="772"/>
      <c r="AH94" s="774"/>
      <c r="AI94" s="798" t="s">
        <v>111</v>
      </c>
      <c r="AJ94" s="801">
        <f>Z94+AA94+AB94+AC94+AD94+AF94+AH94</f>
        <v>12636356</v>
      </c>
      <c r="AK94" s="798"/>
      <c r="AL94" s="798" t="s">
        <v>142</v>
      </c>
      <c r="AM94" s="798">
        <v>3133907436</v>
      </c>
      <c r="AN94" s="798"/>
      <c r="AO94" s="803" t="s">
        <v>1230</v>
      </c>
      <c r="AP94" s="804" t="s">
        <v>1229</v>
      </c>
      <c r="AQ94" s="803">
        <v>0</v>
      </c>
    </row>
    <row r="95" spans="1:43" ht="27" x14ac:dyDescent="0.15">
      <c r="A95" s="779" t="s">
        <v>342</v>
      </c>
      <c r="B95" s="778" t="s">
        <v>343</v>
      </c>
      <c r="C95" s="779" t="s">
        <v>42</v>
      </c>
      <c r="D95" s="778" t="s">
        <v>344</v>
      </c>
      <c r="E95" s="794" t="s">
        <v>345</v>
      </c>
      <c r="F95" s="799" t="s">
        <v>346</v>
      </c>
      <c r="G95" s="793">
        <v>39959</v>
      </c>
      <c r="H95" s="800">
        <v>12000000</v>
      </c>
      <c r="I95" s="775">
        <v>40022</v>
      </c>
      <c r="J95" s="806" t="s">
        <v>592</v>
      </c>
      <c r="K95" s="793">
        <v>40022</v>
      </c>
      <c r="L95" s="800">
        <v>11996231</v>
      </c>
      <c r="M95" s="775">
        <v>40023</v>
      </c>
      <c r="N95" s="775">
        <v>40037</v>
      </c>
      <c r="O95" s="779">
        <v>30</v>
      </c>
      <c r="P95" s="808">
        <v>11996231</v>
      </c>
      <c r="Q95" s="808"/>
      <c r="R95" s="808"/>
      <c r="S95" s="808"/>
      <c r="T95" s="808"/>
      <c r="U95" s="794">
        <v>0</v>
      </c>
      <c r="V95" s="794">
        <v>0</v>
      </c>
      <c r="W95" s="794">
        <v>0</v>
      </c>
      <c r="X95" s="775">
        <v>40067</v>
      </c>
      <c r="Y95" s="775">
        <v>40081</v>
      </c>
      <c r="Z95" s="774"/>
      <c r="AA95" s="774">
        <v>11846260</v>
      </c>
      <c r="AB95" s="772"/>
      <c r="AC95" s="772"/>
      <c r="AD95" s="772"/>
      <c r="AE95" s="772"/>
      <c r="AF95" s="772"/>
      <c r="AG95" s="772"/>
      <c r="AH95" s="774"/>
      <c r="AI95" s="798" t="s">
        <v>347</v>
      </c>
      <c r="AJ95" s="801">
        <f t="shared" ref="AJ95:AJ110" si="2">Z95+AA95+AB95+AC95+AD95+AF95+AH95</f>
        <v>11846260</v>
      </c>
      <c r="AK95" s="807" t="s">
        <v>292</v>
      </c>
      <c r="AL95" s="798" t="s">
        <v>348</v>
      </c>
      <c r="AM95" s="798">
        <v>3112621766</v>
      </c>
      <c r="AN95" s="798"/>
      <c r="AO95" s="803" t="s">
        <v>1229</v>
      </c>
      <c r="AP95" s="804" t="s">
        <v>1229</v>
      </c>
      <c r="AQ95" s="803" t="s">
        <v>1229</v>
      </c>
    </row>
    <row r="96" spans="1:43" ht="27" x14ac:dyDescent="0.15">
      <c r="A96" s="779" t="s">
        <v>349</v>
      </c>
      <c r="B96" s="778" t="s">
        <v>350</v>
      </c>
      <c r="C96" s="779" t="s">
        <v>42</v>
      </c>
      <c r="D96" s="778" t="s">
        <v>351</v>
      </c>
      <c r="E96" s="794" t="s">
        <v>352</v>
      </c>
      <c r="F96" s="799" t="s">
        <v>353</v>
      </c>
      <c r="G96" s="793">
        <v>39959</v>
      </c>
      <c r="H96" s="800">
        <v>15000000</v>
      </c>
      <c r="I96" s="775">
        <v>40022</v>
      </c>
      <c r="J96" s="806" t="s">
        <v>593</v>
      </c>
      <c r="K96" s="793">
        <v>40022</v>
      </c>
      <c r="L96" s="800">
        <v>11992003</v>
      </c>
      <c r="M96" s="775">
        <v>40022</v>
      </c>
      <c r="N96" s="775" t="s">
        <v>1242</v>
      </c>
      <c r="O96" s="779">
        <v>30</v>
      </c>
      <c r="P96" s="808">
        <v>11992003</v>
      </c>
      <c r="Q96" s="808"/>
      <c r="R96" s="808"/>
      <c r="S96" s="808"/>
      <c r="T96" s="808"/>
      <c r="U96" s="794">
        <v>0</v>
      </c>
      <c r="V96" s="794">
        <v>0</v>
      </c>
      <c r="W96" s="794">
        <v>0</v>
      </c>
      <c r="X96" s="775"/>
      <c r="Y96" s="775"/>
      <c r="Z96" s="774"/>
      <c r="AA96" s="774"/>
      <c r="AB96" s="772"/>
      <c r="AC96" s="772"/>
      <c r="AD96" s="772"/>
      <c r="AE96" s="772"/>
      <c r="AF96" s="772">
        <v>11992003</v>
      </c>
      <c r="AG96" s="772"/>
      <c r="AH96" s="774"/>
      <c r="AI96" s="798" t="s">
        <v>125</v>
      </c>
      <c r="AJ96" s="801">
        <f t="shared" si="2"/>
        <v>11992003</v>
      </c>
      <c r="AK96" s="807" t="s">
        <v>354</v>
      </c>
      <c r="AL96" s="798" t="s">
        <v>355</v>
      </c>
      <c r="AM96" s="798">
        <v>3133324742</v>
      </c>
      <c r="AN96" s="798"/>
    </row>
    <row r="97" spans="1:43" ht="18" x14ac:dyDescent="0.15">
      <c r="A97" s="779" t="s">
        <v>382</v>
      </c>
      <c r="B97" s="778" t="s">
        <v>384</v>
      </c>
      <c r="C97" s="779" t="s">
        <v>42</v>
      </c>
      <c r="D97" s="778" t="s">
        <v>385</v>
      </c>
      <c r="E97" s="794" t="s">
        <v>386</v>
      </c>
      <c r="F97" s="799" t="s">
        <v>387</v>
      </c>
      <c r="G97" s="793">
        <v>39988</v>
      </c>
      <c r="H97" s="800">
        <v>2100000</v>
      </c>
      <c r="I97" s="775">
        <v>40022</v>
      </c>
      <c r="J97" s="806" t="s">
        <v>594</v>
      </c>
      <c r="K97" s="793">
        <v>40022</v>
      </c>
      <c r="L97" s="800">
        <v>2083934</v>
      </c>
      <c r="M97" s="775">
        <v>40031</v>
      </c>
      <c r="N97" s="775">
        <v>40031</v>
      </c>
      <c r="O97" s="779">
        <v>30</v>
      </c>
      <c r="P97" s="808">
        <v>2083934</v>
      </c>
      <c r="Q97" s="808"/>
      <c r="R97" s="808"/>
      <c r="S97" s="808"/>
      <c r="T97" s="808"/>
      <c r="U97" s="794">
        <v>0</v>
      </c>
      <c r="V97" s="794">
        <v>0</v>
      </c>
      <c r="W97" s="794">
        <v>0</v>
      </c>
      <c r="X97" s="775">
        <v>40046</v>
      </c>
      <c r="Y97" s="775">
        <v>40081</v>
      </c>
      <c r="Z97" s="774"/>
      <c r="AA97" s="774">
        <v>2083934</v>
      </c>
      <c r="AB97" s="772"/>
      <c r="AC97" s="772"/>
      <c r="AD97" s="772"/>
      <c r="AE97" s="772"/>
      <c r="AF97" s="772"/>
      <c r="AG97" s="772"/>
      <c r="AH97" s="774"/>
      <c r="AI97" s="798" t="s">
        <v>125</v>
      </c>
      <c r="AJ97" s="801">
        <f t="shared" si="2"/>
        <v>2083934</v>
      </c>
      <c r="AK97" s="807" t="s">
        <v>394</v>
      </c>
      <c r="AL97" s="798" t="s">
        <v>348</v>
      </c>
      <c r="AM97" s="798">
        <v>3132915294</v>
      </c>
      <c r="AN97" s="798"/>
      <c r="AO97" s="803" t="s">
        <v>1229</v>
      </c>
      <c r="AQ97" s="803" t="s">
        <v>1229</v>
      </c>
    </row>
    <row r="98" spans="1:43" ht="18" x14ac:dyDescent="0.15">
      <c r="A98" s="779" t="s">
        <v>383</v>
      </c>
      <c r="B98" s="778" t="s">
        <v>388</v>
      </c>
      <c r="C98" s="779" t="s">
        <v>42</v>
      </c>
      <c r="D98" s="778" t="s">
        <v>1849</v>
      </c>
      <c r="E98" s="794" t="s">
        <v>390</v>
      </c>
      <c r="F98" s="799" t="s">
        <v>391</v>
      </c>
      <c r="G98" s="793">
        <v>39951</v>
      </c>
      <c r="H98" s="800">
        <v>13900000</v>
      </c>
      <c r="I98" s="775">
        <v>40022</v>
      </c>
      <c r="J98" s="806" t="s">
        <v>595</v>
      </c>
      <c r="K98" s="793">
        <v>40022</v>
      </c>
      <c r="L98" s="800">
        <v>13897213</v>
      </c>
      <c r="M98" s="775">
        <v>40023</v>
      </c>
      <c r="N98" s="775">
        <v>40043</v>
      </c>
      <c r="O98" s="779">
        <v>30</v>
      </c>
      <c r="P98" s="808">
        <v>13897213</v>
      </c>
      <c r="Q98" s="808"/>
      <c r="R98" s="808"/>
      <c r="S98" s="808"/>
      <c r="T98" s="808"/>
      <c r="U98" s="794">
        <v>0</v>
      </c>
      <c r="V98" s="794">
        <v>0</v>
      </c>
      <c r="W98" s="794">
        <v>0</v>
      </c>
      <c r="X98" s="775">
        <v>40074</v>
      </c>
      <c r="Y98" s="775">
        <v>40113</v>
      </c>
      <c r="Z98" s="774"/>
      <c r="AA98" s="774">
        <v>13897213</v>
      </c>
      <c r="AB98" s="772"/>
      <c r="AC98" s="772"/>
      <c r="AD98" s="772"/>
      <c r="AE98" s="772"/>
      <c r="AF98" s="772"/>
      <c r="AG98" s="772"/>
      <c r="AH98" s="774"/>
      <c r="AI98" s="798" t="s">
        <v>125</v>
      </c>
      <c r="AJ98" s="801">
        <f t="shared" si="2"/>
        <v>13897213</v>
      </c>
      <c r="AK98" s="807" t="s">
        <v>393</v>
      </c>
      <c r="AL98" s="798" t="s">
        <v>90</v>
      </c>
      <c r="AM98" s="798">
        <v>3125220225</v>
      </c>
      <c r="AN98" s="798"/>
      <c r="AO98" s="803" t="s">
        <v>1229</v>
      </c>
      <c r="AP98" s="804" t="s">
        <v>1243</v>
      </c>
      <c r="AQ98" s="803" t="s">
        <v>1229</v>
      </c>
    </row>
    <row r="99" spans="1:43" ht="18" x14ac:dyDescent="0.15">
      <c r="A99" s="779" t="s">
        <v>356</v>
      </c>
      <c r="B99" s="778" t="s">
        <v>357</v>
      </c>
      <c r="C99" s="779" t="s">
        <v>42</v>
      </c>
      <c r="D99" s="778" t="s">
        <v>358</v>
      </c>
      <c r="E99" s="794" t="s">
        <v>359</v>
      </c>
      <c r="F99" s="799" t="s">
        <v>360</v>
      </c>
      <c r="G99" s="793">
        <v>39959</v>
      </c>
      <c r="H99" s="800">
        <v>7000000</v>
      </c>
      <c r="I99" s="775">
        <v>40022</v>
      </c>
      <c r="J99" s="806" t="s">
        <v>596</v>
      </c>
      <c r="K99" s="793">
        <v>40022</v>
      </c>
      <c r="L99" s="800">
        <v>6985484</v>
      </c>
      <c r="M99" s="775">
        <v>40029</v>
      </c>
      <c r="N99" s="775">
        <v>40031</v>
      </c>
      <c r="O99" s="779">
        <v>15</v>
      </c>
      <c r="P99" s="808">
        <v>6985484</v>
      </c>
      <c r="Q99" s="808"/>
      <c r="R99" s="808"/>
      <c r="S99" s="808"/>
      <c r="T99" s="808"/>
      <c r="U99" s="794">
        <v>0</v>
      </c>
      <c r="V99" s="794">
        <v>0</v>
      </c>
      <c r="W99" s="794">
        <v>0</v>
      </c>
      <c r="X99" s="775">
        <v>40045</v>
      </c>
      <c r="Y99" s="775">
        <v>40053</v>
      </c>
      <c r="Z99" s="774"/>
      <c r="AA99" s="774">
        <v>6985484</v>
      </c>
      <c r="AB99" s="772"/>
      <c r="AC99" s="772"/>
      <c r="AD99" s="772"/>
      <c r="AE99" s="772"/>
      <c r="AF99" s="772"/>
      <c r="AG99" s="772"/>
      <c r="AH99" s="774"/>
      <c r="AI99" s="798" t="s">
        <v>347</v>
      </c>
      <c r="AJ99" s="801">
        <f t="shared" si="2"/>
        <v>6985484</v>
      </c>
      <c r="AK99" s="807" t="s">
        <v>361</v>
      </c>
      <c r="AL99" s="798" t="s">
        <v>362</v>
      </c>
      <c r="AM99" s="798">
        <v>3202384801</v>
      </c>
      <c r="AN99" s="798"/>
      <c r="AO99" s="803" t="s">
        <v>1229</v>
      </c>
      <c r="AP99" s="804" t="s">
        <v>1244</v>
      </c>
      <c r="AQ99" s="803" t="s">
        <v>1229</v>
      </c>
    </row>
    <row r="100" spans="1:43" ht="18" x14ac:dyDescent="0.15">
      <c r="A100" s="779" t="s">
        <v>363</v>
      </c>
      <c r="B100" s="778" t="s">
        <v>364</v>
      </c>
      <c r="C100" s="779" t="s">
        <v>42</v>
      </c>
      <c r="D100" s="778" t="s">
        <v>365</v>
      </c>
      <c r="E100" s="794" t="s">
        <v>366</v>
      </c>
      <c r="F100" s="799" t="s">
        <v>367</v>
      </c>
      <c r="G100" s="793">
        <v>39959</v>
      </c>
      <c r="H100" s="800">
        <v>6000000</v>
      </c>
      <c r="I100" s="775">
        <v>40022</v>
      </c>
      <c r="J100" s="806" t="s">
        <v>597</v>
      </c>
      <c r="K100" s="793">
        <v>40022</v>
      </c>
      <c r="L100" s="800">
        <v>5988950</v>
      </c>
      <c r="M100" s="775">
        <v>40028</v>
      </c>
      <c r="N100" s="775">
        <v>40022</v>
      </c>
      <c r="O100" s="779">
        <v>15</v>
      </c>
      <c r="P100" s="808">
        <v>5988950</v>
      </c>
      <c r="Q100" s="808"/>
      <c r="R100" s="808"/>
      <c r="S100" s="808"/>
      <c r="T100" s="808"/>
      <c r="U100" s="794">
        <v>0</v>
      </c>
      <c r="V100" s="794">
        <v>0</v>
      </c>
      <c r="W100" s="794">
        <v>0</v>
      </c>
      <c r="X100" s="775">
        <v>40037</v>
      </c>
      <c r="Y100" s="775">
        <v>40081</v>
      </c>
      <c r="Z100" s="774"/>
      <c r="AA100" s="774">
        <v>5988950</v>
      </c>
      <c r="AB100" s="772"/>
      <c r="AC100" s="772"/>
      <c r="AD100" s="772"/>
      <c r="AE100" s="772"/>
      <c r="AF100" s="772"/>
      <c r="AG100" s="772"/>
      <c r="AH100" s="774"/>
      <c r="AI100" s="798" t="s">
        <v>125</v>
      </c>
      <c r="AJ100" s="801">
        <f t="shared" si="2"/>
        <v>5988950</v>
      </c>
      <c r="AK100" s="807" t="s">
        <v>368</v>
      </c>
      <c r="AL100" s="798" t="s">
        <v>369</v>
      </c>
      <c r="AM100" s="798">
        <v>3118215637</v>
      </c>
      <c r="AN100" s="798"/>
      <c r="AO100" s="803" t="s">
        <v>1229</v>
      </c>
      <c r="AP100" s="804" t="s">
        <v>1229</v>
      </c>
      <c r="AQ100" s="803" t="s">
        <v>1229</v>
      </c>
    </row>
    <row r="101" spans="1:43" ht="27" x14ac:dyDescent="0.15">
      <c r="A101" s="779" t="s">
        <v>370</v>
      </c>
      <c r="B101" s="778" t="s">
        <v>371</v>
      </c>
      <c r="C101" s="779" t="s">
        <v>42</v>
      </c>
      <c r="D101" s="778" t="s">
        <v>372</v>
      </c>
      <c r="E101" s="794" t="s">
        <v>373</v>
      </c>
      <c r="F101" s="799" t="s">
        <v>374</v>
      </c>
      <c r="G101" s="793">
        <v>39988</v>
      </c>
      <c r="H101" s="800">
        <v>10000000</v>
      </c>
      <c r="I101" s="775">
        <v>40022</v>
      </c>
      <c r="J101" s="806" t="s">
        <v>598</v>
      </c>
      <c r="K101" s="793">
        <v>40022</v>
      </c>
      <c r="L101" s="800">
        <v>9998021</v>
      </c>
      <c r="M101" s="775">
        <v>40022</v>
      </c>
      <c r="N101" s="775">
        <v>40043</v>
      </c>
      <c r="O101" s="779">
        <v>30</v>
      </c>
      <c r="P101" s="808">
        <v>9998021</v>
      </c>
      <c r="Q101" s="808"/>
      <c r="R101" s="808"/>
      <c r="S101" s="808"/>
      <c r="T101" s="808"/>
      <c r="U101" s="794">
        <v>0</v>
      </c>
      <c r="V101" s="794">
        <v>0</v>
      </c>
      <c r="W101" s="794">
        <v>0</v>
      </c>
      <c r="X101" s="775">
        <v>40074</v>
      </c>
      <c r="Y101" s="775">
        <v>40084</v>
      </c>
      <c r="Z101" s="774"/>
      <c r="AA101" s="774">
        <v>9997766</v>
      </c>
      <c r="AB101" s="772"/>
      <c r="AC101" s="772"/>
      <c r="AD101" s="772"/>
      <c r="AE101" s="772"/>
      <c r="AF101" s="772"/>
      <c r="AG101" s="772"/>
      <c r="AH101" s="774"/>
      <c r="AI101" s="798" t="s">
        <v>125</v>
      </c>
      <c r="AJ101" s="801">
        <f t="shared" si="2"/>
        <v>9997766</v>
      </c>
      <c r="AK101" s="807" t="s">
        <v>375</v>
      </c>
      <c r="AL101" s="798" t="s">
        <v>376</v>
      </c>
      <c r="AM101" s="798">
        <v>3142281677</v>
      </c>
      <c r="AN101" s="798"/>
      <c r="AO101" s="803" t="s">
        <v>1229</v>
      </c>
      <c r="AP101" s="804" t="s">
        <v>1229</v>
      </c>
      <c r="AQ101" s="803" t="s">
        <v>1229</v>
      </c>
    </row>
    <row r="102" spans="1:43" ht="27" x14ac:dyDescent="0.15">
      <c r="A102" s="779" t="s">
        <v>377</v>
      </c>
      <c r="B102" s="778" t="s">
        <v>378</v>
      </c>
      <c r="C102" s="779" t="s">
        <v>42</v>
      </c>
      <c r="D102" s="778" t="s">
        <v>87</v>
      </c>
      <c r="E102" s="794" t="s">
        <v>88</v>
      </c>
      <c r="F102" s="799" t="s">
        <v>379</v>
      </c>
      <c r="G102" s="793">
        <v>39959</v>
      </c>
      <c r="H102" s="800">
        <v>13900000</v>
      </c>
      <c r="I102" s="775">
        <v>40022</v>
      </c>
      <c r="J102" s="806" t="s">
        <v>599</v>
      </c>
      <c r="K102" s="793">
        <v>40022</v>
      </c>
      <c r="L102" s="800">
        <v>13888696</v>
      </c>
      <c r="M102" s="775">
        <v>40022</v>
      </c>
      <c r="N102" s="775">
        <v>40043</v>
      </c>
      <c r="O102" s="779">
        <v>30</v>
      </c>
      <c r="P102" s="808">
        <v>13888696</v>
      </c>
      <c r="Q102" s="808"/>
      <c r="R102" s="808"/>
      <c r="S102" s="808"/>
      <c r="T102" s="808"/>
      <c r="U102" s="794">
        <v>0</v>
      </c>
      <c r="V102" s="794">
        <v>0</v>
      </c>
      <c r="W102" s="794">
        <v>0</v>
      </c>
      <c r="X102" s="775">
        <v>40074</v>
      </c>
      <c r="Y102" s="775">
        <v>40108</v>
      </c>
      <c r="Z102" s="774"/>
      <c r="AA102" s="774">
        <v>13888696</v>
      </c>
      <c r="AB102" s="772"/>
      <c r="AC102" s="772"/>
      <c r="AD102" s="772"/>
      <c r="AE102" s="772"/>
      <c r="AF102" s="772"/>
      <c r="AG102" s="772"/>
      <c r="AH102" s="774"/>
      <c r="AI102" s="798" t="s">
        <v>125</v>
      </c>
      <c r="AJ102" s="801">
        <f t="shared" si="2"/>
        <v>13888696</v>
      </c>
      <c r="AK102" s="807" t="s">
        <v>380</v>
      </c>
      <c r="AL102" s="798" t="s">
        <v>381</v>
      </c>
      <c r="AM102" s="798">
        <v>3138740863</v>
      </c>
      <c r="AN102" s="798"/>
      <c r="AO102" s="803" t="s">
        <v>1229</v>
      </c>
      <c r="AP102" s="804" t="s">
        <v>1243</v>
      </c>
      <c r="AQ102" s="803" t="s">
        <v>1230</v>
      </c>
    </row>
    <row r="103" spans="1:43" ht="63" x14ac:dyDescent="0.15">
      <c r="A103" s="779" t="s">
        <v>450</v>
      </c>
      <c r="B103" s="868" t="s">
        <v>1842</v>
      </c>
      <c r="C103" s="779" t="s">
        <v>401</v>
      </c>
      <c r="D103" s="778" t="s">
        <v>452</v>
      </c>
      <c r="E103" s="794" t="s">
        <v>453</v>
      </c>
      <c r="F103" s="799" t="s">
        <v>454</v>
      </c>
      <c r="G103" s="793">
        <v>39995</v>
      </c>
      <c r="H103" s="800">
        <v>10200000</v>
      </c>
      <c r="I103" s="775">
        <v>40022</v>
      </c>
      <c r="J103" s="806" t="s">
        <v>600</v>
      </c>
      <c r="K103" s="793">
        <v>40022</v>
      </c>
      <c r="L103" s="800">
        <v>9822516</v>
      </c>
      <c r="M103" s="775">
        <v>40024</v>
      </c>
      <c r="N103" s="775">
        <v>40024</v>
      </c>
      <c r="O103" s="779">
        <v>2</v>
      </c>
      <c r="P103" s="808">
        <v>9822516</v>
      </c>
      <c r="Q103" s="808"/>
      <c r="R103" s="808"/>
      <c r="S103" s="808"/>
      <c r="T103" s="808"/>
      <c r="U103" s="794">
        <v>0</v>
      </c>
      <c r="V103" s="794">
        <v>0</v>
      </c>
      <c r="W103" s="794">
        <v>0</v>
      </c>
      <c r="X103" s="775">
        <v>40086</v>
      </c>
      <c r="Y103" s="775"/>
      <c r="Z103" s="774"/>
      <c r="AA103" s="774">
        <v>9822516</v>
      </c>
      <c r="AB103" s="772"/>
      <c r="AC103" s="772"/>
      <c r="AD103" s="772"/>
      <c r="AE103" s="772"/>
      <c r="AF103" s="772"/>
      <c r="AG103" s="772"/>
      <c r="AH103" s="774"/>
      <c r="AI103" s="798" t="s">
        <v>406</v>
      </c>
      <c r="AJ103" s="801">
        <f t="shared" si="2"/>
        <v>9822516</v>
      </c>
      <c r="AK103" s="798"/>
      <c r="AL103" s="798" t="s">
        <v>455</v>
      </c>
      <c r="AM103" s="798">
        <v>3144628867</v>
      </c>
      <c r="AN103" s="798"/>
      <c r="AP103" s="804" t="s">
        <v>1229</v>
      </c>
    </row>
    <row r="104" spans="1:43" ht="27" x14ac:dyDescent="0.15">
      <c r="A104" s="779" t="s">
        <v>515</v>
      </c>
      <c r="B104" s="778" t="s">
        <v>516</v>
      </c>
      <c r="C104" s="779" t="s">
        <v>42</v>
      </c>
      <c r="D104" s="778" t="s">
        <v>172</v>
      </c>
      <c r="E104" s="794" t="s">
        <v>173</v>
      </c>
      <c r="F104" s="799" t="s">
        <v>517</v>
      </c>
      <c r="G104" s="793">
        <v>39951</v>
      </c>
      <c r="H104" s="800">
        <v>10000000</v>
      </c>
      <c r="I104" s="775">
        <v>40022</v>
      </c>
      <c r="J104" s="806" t="s">
        <v>601</v>
      </c>
      <c r="K104" s="793">
        <v>40022</v>
      </c>
      <c r="L104" s="800">
        <v>9856869</v>
      </c>
      <c r="M104" s="775">
        <v>40029</v>
      </c>
      <c r="N104" s="775">
        <v>40052</v>
      </c>
      <c r="O104" s="779">
        <v>1</v>
      </c>
      <c r="P104" s="808">
        <v>9856869</v>
      </c>
      <c r="Q104" s="808"/>
      <c r="R104" s="808"/>
      <c r="S104" s="808"/>
      <c r="T104" s="808"/>
      <c r="U104" s="794">
        <v>0</v>
      </c>
      <c r="V104" s="794">
        <v>0</v>
      </c>
      <c r="W104" s="794">
        <v>0</v>
      </c>
      <c r="X104" s="775">
        <v>40154</v>
      </c>
      <c r="Y104" s="775">
        <v>40170</v>
      </c>
      <c r="Z104" s="774"/>
      <c r="AA104" s="774">
        <v>9856869</v>
      </c>
      <c r="AB104" s="772"/>
      <c r="AC104" s="772"/>
      <c r="AD104" s="772"/>
      <c r="AE104" s="772"/>
      <c r="AF104" s="772"/>
      <c r="AG104" s="772"/>
      <c r="AH104" s="774"/>
      <c r="AI104" s="798" t="s">
        <v>125</v>
      </c>
      <c r="AJ104" s="801">
        <f t="shared" si="2"/>
        <v>9856869</v>
      </c>
      <c r="AK104" s="807" t="s">
        <v>518</v>
      </c>
      <c r="AL104" s="798" t="s">
        <v>348</v>
      </c>
      <c r="AM104" s="798">
        <v>4290803</v>
      </c>
      <c r="AN104" s="798"/>
      <c r="AP104" s="804" t="s">
        <v>1229</v>
      </c>
      <c r="AQ104" s="803" t="s">
        <v>1229</v>
      </c>
    </row>
    <row r="105" spans="1:43" ht="27" x14ac:dyDescent="0.15">
      <c r="A105" s="779" t="s">
        <v>569</v>
      </c>
      <c r="B105" s="778" t="s">
        <v>530</v>
      </c>
      <c r="C105" s="779" t="s">
        <v>42</v>
      </c>
      <c r="D105" s="778" t="s">
        <v>531</v>
      </c>
      <c r="E105" s="794" t="s">
        <v>532</v>
      </c>
      <c r="F105" s="799" t="s">
        <v>533</v>
      </c>
      <c r="G105" s="793">
        <v>39962</v>
      </c>
      <c r="H105" s="800">
        <v>15000000</v>
      </c>
      <c r="I105" s="775">
        <v>40028</v>
      </c>
      <c r="J105" s="806" t="s">
        <v>765</v>
      </c>
      <c r="K105" s="793">
        <v>40028</v>
      </c>
      <c r="L105" s="800">
        <v>13903533</v>
      </c>
      <c r="M105" s="775">
        <v>40028</v>
      </c>
      <c r="N105" s="775">
        <v>40043</v>
      </c>
      <c r="O105" s="779">
        <v>1</v>
      </c>
      <c r="P105" s="808">
        <v>13903533</v>
      </c>
      <c r="Q105" s="808"/>
      <c r="R105" s="808"/>
      <c r="S105" s="808"/>
      <c r="T105" s="808"/>
      <c r="U105" s="794">
        <v>0</v>
      </c>
      <c r="V105" s="794">
        <v>0</v>
      </c>
      <c r="W105" s="794">
        <v>0</v>
      </c>
      <c r="X105" s="775">
        <v>40074</v>
      </c>
      <c r="Y105" s="775">
        <v>40088</v>
      </c>
      <c r="Z105" s="774">
        <v>13903533</v>
      </c>
      <c r="AA105" s="774"/>
      <c r="AB105" s="772"/>
      <c r="AC105" s="772"/>
      <c r="AD105" s="772"/>
      <c r="AE105" s="772"/>
      <c r="AF105" s="772"/>
      <c r="AG105" s="772"/>
      <c r="AH105" s="774"/>
      <c r="AI105" s="798" t="s">
        <v>125</v>
      </c>
      <c r="AJ105" s="801">
        <f t="shared" si="2"/>
        <v>13903533</v>
      </c>
      <c r="AK105" s="807" t="s">
        <v>292</v>
      </c>
      <c r="AL105" s="798" t="s">
        <v>534</v>
      </c>
      <c r="AM105" s="798">
        <v>3123123782</v>
      </c>
      <c r="AN105" s="798"/>
      <c r="AO105" s="803" t="s">
        <v>1229</v>
      </c>
      <c r="AP105" s="804" t="s">
        <v>1243</v>
      </c>
      <c r="AQ105" s="803" t="s">
        <v>1229</v>
      </c>
    </row>
    <row r="106" spans="1:43" ht="27" x14ac:dyDescent="0.15">
      <c r="A106" s="779" t="s">
        <v>602</v>
      </c>
      <c r="B106" s="778" t="s">
        <v>604</v>
      </c>
      <c r="C106" s="779" t="s">
        <v>42</v>
      </c>
      <c r="D106" s="778" t="s">
        <v>603</v>
      </c>
      <c r="E106" s="794" t="s">
        <v>609</v>
      </c>
      <c r="F106" s="799" t="s">
        <v>610</v>
      </c>
      <c r="G106" s="793">
        <v>40009</v>
      </c>
      <c r="H106" s="800">
        <v>18000000</v>
      </c>
      <c r="I106" s="775">
        <v>40029</v>
      </c>
      <c r="J106" s="806" t="s">
        <v>766</v>
      </c>
      <c r="K106" s="793">
        <v>40029</v>
      </c>
      <c r="L106" s="800">
        <v>13873194</v>
      </c>
      <c r="M106" s="775">
        <v>40031</v>
      </c>
      <c r="N106" s="775">
        <v>40045</v>
      </c>
      <c r="O106" s="779">
        <v>1</v>
      </c>
      <c r="P106" s="808">
        <v>13873194</v>
      </c>
      <c r="Q106" s="808"/>
      <c r="R106" s="808"/>
      <c r="S106" s="808"/>
      <c r="T106" s="808"/>
      <c r="U106" s="794">
        <v>0</v>
      </c>
      <c r="V106" s="794">
        <v>0</v>
      </c>
      <c r="W106" s="794">
        <v>0</v>
      </c>
      <c r="X106" s="775">
        <v>40076</v>
      </c>
      <c r="Y106" s="775">
        <v>40088</v>
      </c>
      <c r="Z106" s="774"/>
      <c r="AA106" s="774">
        <v>13873194</v>
      </c>
      <c r="AB106" s="772"/>
      <c r="AC106" s="772"/>
      <c r="AD106" s="772"/>
      <c r="AE106" s="772"/>
      <c r="AF106" s="772"/>
      <c r="AG106" s="772"/>
      <c r="AH106" s="774"/>
      <c r="AI106" s="798" t="s">
        <v>611</v>
      </c>
      <c r="AJ106" s="801">
        <f t="shared" si="2"/>
        <v>13873194</v>
      </c>
      <c r="AK106" s="807" t="s">
        <v>1063</v>
      </c>
      <c r="AL106" s="798" t="s">
        <v>612</v>
      </c>
      <c r="AM106" s="798">
        <v>3146551548</v>
      </c>
      <c r="AN106" s="798"/>
      <c r="AO106" s="803" t="s">
        <v>1229</v>
      </c>
      <c r="AP106" s="804" t="s">
        <v>1229</v>
      </c>
      <c r="AQ106" s="803" t="s">
        <v>1229</v>
      </c>
    </row>
    <row r="107" spans="1:43" ht="18" x14ac:dyDescent="0.15">
      <c r="A107" s="779" t="s">
        <v>605</v>
      </c>
      <c r="B107" s="778" t="s">
        <v>606</v>
      </c>
      <c r="C107" s="779" t="s">
        <v>42</v>
      </c>
      <c r="D107" s="778" t="s">
        <v>607</v>
      </c>
      <c r="E107" s="794" t="s">
        <v>608</v>
      </c>
      <c r="F107" s="799" t="s">
        <v>613</v>
      </c>
      <c r="G107" s="793">
        <v>39959</v>
      </c>
      <c r="H107" s="800">
        <v>6000000</v>
      </c>
      <c r="I107" s="775">
        <v>40029</v>
      </c>
      <c r="J107" s="806" t="s">
        <v>767</v>
      </c>
      <c r="K107" s="793">
        <v>40029</v>
      </c>
      <c r="L107" s="800">
        <v>5887158</v>
      </c>
      <c r="M107" s="775">
        <v>40031</v>
      </c>
      <c r="N107" s="775">
        <v>40045</v>
      </c>
      <c r="O107" s="779">
        <v>1</v>
      </c>
      <c r="P107" s="808">
        <v>5887158</v>
      </c>
      <c r="Q107" s="808"/>
      <c r="R107" s="808"/>
      <c r="S107" s="808"/>
      <c r="T107" s="808"/>
      <c r="U107" s="794">
        <v>0</v>
      </c>
      <c r="V107" s="794">
        <v>0</v>
      </c>
      <c r="W107" s="794">
        <v>0</v>
      </c>
      <c r="X107" s="775">
        <v>40058</v>
      </c>
      <c r="Y107" s="775">
        <v>40070</v>
      </c>
      <c r="Z107" s="774"/>
      <c r="AA107" s="774">
        <v>5887158</v>
      </c>
      <c r="AB107" s="772"/>
      <c r="AC107" s="772"/>
      <c r="AD107" s="772"/>
      <c r="AE107" s="772"/>
      <c r="AF107" s="772"/>
      <c r="AG107" s="772"/>
      <c r="AH107" s="774"/>
      <c r="AI107" s="798" t="s">
        <v>125</v>
      </c>
      <c r="AJ107" s="801">
        <f t="shared" si="2"/>
        <v>5887158</v>
      </c>
      <c r="AK107" s="807" t="s">
        <v>614</v>
      </c>
      <c r="AL107" s="798" t="s">
        <v>615</v>
      </c>
      <c r="AM107" s="798">
        <v>3117250811</v>
      </c>
      <c r="AN107" s="798"/>
      <c r="AO107" s="803" t="s">
        <v>1229</v>
      </c>
      <c r="AP107" s="804" t="s">
        <v>1229</v>
      </c>
      <c r="AQ107" s="803" t="s">
        <v>1229</v>
      </c>
    </row>
    <row r="108" spans="1:43" ht="18" x14ac:dyDescent="0.15">
      <c r="A108" s="779" t="s">
        <v>625</v>
      </c>
      <c r="B108" s="778" t="s">
        <v>626</v>
      </c>
      <c r="C108" s="779" t="s">
        <v>42</v>
      </c>
      <c r="D108" s="778" t="s">
        <v>196</v>
      </c>
      <c r="E108" s="794" t="s">
        <v>197</v>
      </c>
      <c r="F108" s="799" t="s">
        <v>627</v>
      </c>
      <c r="G108" s="793">
        <v>39959</v>
      </c>
      <c r="H108" s="800">
        <v>10000000</v>
      </c>
      <c r="I108" s="775">
        <v>40036</v>
      </c>
      <c r="J108" s="806" t="s">
        <v>728</v>
      </c>
      <c r="K108" s="793">
        <v>40036</v>
      </c>
      <c r="L108" s="800">
        <v>9844538</v>
      </c>
      <c r="M108" s="775">
        <v>40037</v>
      </c>
      <c r="N108" s="775">
        <v>40052</v>
      </c>
      <c r="O108" s="779">
        <v>1</v>
      </c>
      <c r="P108" s="808">
        <v>9844538</v>
      </c>
      <c r="Q108" s="808"/>
      <c r="R108" s="808"/>
      <c r="S108" s="808"/>
      <c r="T108" s="808"/>
      <c r="U108" s="794">
        <v>0</v>
      </c>
      <c r="V108" s="794">
        <v>0</v>
      </c>
      <c r="W108" s="794">
        <v>0</v>
      </c>
      <c r="X108" s="775">
        <v>40079</v>
      </c>
      <c r="Y108" s="775">
        <v>40088</v>
      </c>
      <c r="Z108" s="774"/>
      <c r="AA108" s="774">
        <v>9844538</v>
      </c>
      <c r="AB108" s="772"/>
      <c r="AC108" s="772"/>
      <c r="AD108" s="772"/>
      <c r="AE108" s="772"/>
      <c r="AF108" s="772"/>
      <c r="AG108" s="772"/>
      <c r="AH108" s="774"/>
      <c r="AI108" s="798" t="s">
        <v>347</v>
      </c>
      <c r="AJ108" s="801">
        <f t="shared" si="2"/>
        <v>9844538</v>
      </c>
      <c r="AK108" s="807" t="s">
        <v>628</v>
      </c>
      <c r="AL108" s="798" t="s">
        <v>200</v>
      </c>
      <c r="AM108" s="798">
        <v>3114786584</v>
      </c>
      <c r="AN108" s="798"/>
      <c r="AO108" s="803" t="s">
        <v>1229</v>
      </c>
      <c r="AP108" s="804" t="s">
        <v>1243</v>
      </c>
      <c r="AQ108" s="803" t="s">
        <v>1229</v>
      </c>
    </row>
    <row r="109" spans="1:43" ht="27" x14ac:dyDescent="0.15">
      <c r="A109" s="779" t="s">
        <v>629</v>
      </c>
      <c r="B109" s="778" t="s">
        <v>635</v>
      </c>
      <c r="C109" s="779" t="s">
        <v>42</v>
      </c>
      <c r="D109" s="778" t="s">
        <v>630</v>
      </c>
      <c r="E109" s="794" t="s">
        <v>631</v>
      </c>
      <c r="F109" s="799" t="s">
        <v>632</v>
      </c>
      <c r="G109" s="793">
        <v>39989</v>
      </c>
      <c r="H109" s="800">
        <v>13700000</v>
      </c>
      <c r="I109" s="775">
        <v>40036</v>
      </c>
      <c r="J109" s="806" t="s">
        <v>729</v>
      </c>
      <c r="K109" s="793">
        <v>40036</v>
      </c>
      <c r="L109" s="800">
        <v>13660030</v>
      </c>
      <c r="M109" s="775">
        <v>40038</v>
      </c>
      <c r="N109" s="775">
        <v>40056</v>
      </c>
      <c r="O109" s="779">
        <v>1</v>
      </c>
      <c r="P109" s="808">
        <v>13660030</v>
      </c>
      <c r="Q109" s="808"/>
      <c r="R109" s="808"/>
      <c r="S109" s="808"/>
      <c r="T109" s="808"/>
      <c r="U109" s="793">
        <v>40066</v>
      </c>
      <c r="V109" s="794">
        <v>0</v>
      </c>
      <c r="W109" s="795">
        <v>6450000</v>
      </c>
      <c r="X109" s="775">
        <v>40086</v>
      </c>
      <c r="Y109" s="775">
        <v>40101</v>
      </c>
      <c r="Z109" s="774"/>
      <c r="AA109" s="774">
        <v>13660030</v>
      </c>
      <c r="AB109" s="772"/>
      <c r="AC109" s="772"/>
      <c r="AD109" s="772"/>
      <c r="AE109" s="772"/>
      <c r="AF109" s="772"/>
      <c r="AG109" s="772"/>
      <c r="AH109" s="774"/>
      <c r="AI109" s="798" t="s">
        <v>125</v>
      </c>
      <c r="AJ109" s="801">
        <f t="shared" si="2"/>
        <v>13660030</v>
      </c>
      <c r="AK109" s="807" t="s">
        <v>633</v>
      </c>
      <c r="AL109" s="798" t="s">
        <v>634</v>
      </c>
      <c r="AM109" s="798">
        <v>3112787614</v>
      </c>
      <c r="AN109" s="798"/>
      <c r="AO109" s="803" t="s">
        <v>1229</v>
      </c>
      <c r="AP109" s="804" t="s">
        <v>1229</v>
      </c>
      <c r="AQ109" s="803" t="s">
        <v>1229</v>
      </c>
    </row>
    <row r="110" spans="1:43" ht="27" x14ac:dyDescent="0.15">
      <c r="A110" s="779" t="s">
        <v>636</v>
      </c>
      <c r="B110" s="778" t="s">
        <v>637</v>
      </c>
      <c r="C110" s="779" t="s">
        <v>42</v>
      </c>
      <c r="D110" s="778" t="s">
        <v>638</v>
      </c>
      <c r="E110" s="794" t="s">
        <v>639</v>
      </c>
      <c r="F110" s="799" t="s">
        <v>640</v>
      </c>
      <c r="G110" s="793">
        <v>39959</v>
      </c>
      <c r="H110" s="800">
        <v>10000000</v>
      </c>
      <c r="I110" s="775">
        <v>40036</v>
      </c>
      <c r="J110" s="806" t="s">
        <v>730</v>
      </c>
      <c r="K110" s="793">
        <v>40036</v>
      </c>
      <c r="L110" s="800">
        <v>9995262</v>
      </c>
      <c r="M110" s="775">
        <v>40038</v>
      </c>
      <c r="N110" s="775">
        <v>40052</v>
      </c>
      <c r="O110" s="779">
        <v>1</v>
      </c>
      <c r="P110" s="808">
        <v>9995262</v>
      </c>
      <c r="Q110" s="808"/>
      <c r="R110" s="808"/>
      <c r="S110" s="808"/>
      <c r="T110" s="808"/>
      <c r="U110" s="794">
        <v>0</v>
      </c>
      <c r="V110" s="794">
        <v>0</v>
      </c>
      <c r="W110" s="794">
        <v>0</v>
      </c>
      <c r="X110" s="775">
        <v>40081</v>
      </c>
      <c r="Y110" s="775">
        <v>40102</v>
      </c>
      <c r="Z110" s="774"/>
      <c r="AA110" s="774">
        <v>9994570</v>
      </c>
      <c r="AB110" s="772"/>
      <c r="AC110" s="772"/>
      <c r="AD110" s="772"/>
      <c r="AE110" s="772"/>
      <c r="AF110" s="772"/>
      <c r="AG110" s="772"/>
      <c r="AH110" s="774"/>
      <c r="AI110" s="798" t="s">
        <v>641</v>
      </c>
      <c r="AJ110" s="801">
        <f t="shared" si="2"/>
        <v>9994570</v>
      </c>
      <c r="AK110" s="807" t="s">
        <v>407</v>
      </c>
      <c r="AL110" s="798" t="s">
        <v>642</v>
      </c>
      <c r="AM110" s="798">
        <v>3123764302</v>
      </c>
      <c r="AN110" s="798"/>
      <c r="AO110" s="803" t="s">
        <v>1229</v>
      </c>
      <c r="AP110" s="804" t="s">
        <v>1243</v>
      </c>
      <c r="AQ110" s="803" t="s">
        <v>1229</v>
      </c>
    </row>
    <row r="111" spans="1:43" x14ac:dyDescent="0.15">
      <c r="A111" s="2299" t="s">
        <v>643</v>
      </c>
      <c r="B111" s="2286" t="s">
        <v>644</v>
      </c>
      <c r="C111" s="2299" t="s">
        <v>42</v>
      </c>
      <c r="D111" s="2299" t="s">
        <v>163</v>
      </c>
      <c r="E111" s="2299" t="s">
        <v>164</v>
      </c>
      <c r="F111" s="799">
        <v>1401</v>
      </c>
      <c r="G111" s="793">
        <v>39951</v>
      </c>
      <c r="H111" s="800">
        <v>10000000</v>
      </c>
      <c r="I111" s="2769">
        <v>40036</v>
      </c>
      <c r="J111" s="806" t="s">
        <v>731</v>
      </c>
      <c r="K111" s="2769">
        <v>40036</v>
      </c>
      <c r="L111" s="824">
        <v>10000000</v>
      </c>
      <c r="M111" s="2769">
        <v>40044</v>
      </c>
      <c r="N111" s="2769">
        <v>40073</v>
      </c>
      <c r="O111" s="2299">
        <v>1</v>
      </c>
      <c r="P111" s="2313">
        <v>11992858</v>
      </c>
      <c r="Q111" s="2299"/>
      <c r="R111" s="2299"/>
      <c r="S111" s="2299"/>
      <c r="T111" s="2299"/>
      <c r="U111" s="2299">
        <v>0</v>
      </c>
      <c r="V111" s="2299">
        <v>0</v>
      </c>
      <c r="W111" s="2299">
        <v>0</v>
      </c>
      <c r="X111" s="2769">
        <v>40102</v>
      </c>
      <c r="Y111" s="2769">
        <v>40178</v>
      </c>
      <c r="Z111" s="2313">
        <v>1992858</v>
      </c>
      <c r="AA111" s="2777"/>
      <c r="AB111" s="2299"/>
      <c r="AC111" s="2299"/>
      <c r="AD111" s="2299"/>
      <c r="AE111" s="779"/>
      <c r="AF111" s="2313">
        <v>10000000</v>
      </c>
      <c r="AG111" s="792"/>
      <c r="AH111" s="2777"/>
      <c r="AI111" s="2299" t="s">
        <v>125</v>
      </c>
      <c r="AJ111" s="2777">
        <f>Z111+AA111+AB111+AD111+AF111+AH111</f>
        <v>11992858</v>
      </c>
      <c r="AK111" s="2805" t="s">
        <v>645</v>
      </c>
      <c r="AL111" s="2299" t="s">
        <v>646</v>
      </c>
      <c r="AM111" s="2807">
        <v>3146278711</v>
      </c>
      <c r="AN111" s="798"/>
      <c r="AO111" s="803" t="s">
        <v>1230</v>
      </c>
      <c r="AP111" s="804" t="s">
        <v>1243</v>
      </c>
      <c r="AQ111" s="803" t="s">
        <v>1229</v>
      </c>
    </row>
    <row r="112" spans="1:43" x14ac:dyDescent="0.15">
      <c r="A112" s="2766"/>
      <c r="B112" s="2784"/>
      <c r="C112" s="2766"/>
      <c r="D112" s="2766"/>
      <c r="E112" s="2766"/>
      <c r="F112" s="799">
        <v>1733</v>
      </c>
      <c r="G112" s="793">
        <v>39974</v>
      </c>
      <c r="H112" s="800">
        <v>2000000</v>
      </c>
      <c r="I112" s="2766"/>
      <c r="J112" s="806" t="s">
        <v>732</v>
      </c>
      <c r="K112" s="2766"/>
      <c r="L112" s="824">
        <v>1992858</v>
      </c>
      <c r="M112" s="2766"/>
      <c r="N112" s="2766"/>
      <c r="O112" s="2766"/>
      <c r="P112" s="2806"/>
      <c r="Q112" s="2766"/>
      <c r="R112" s="2766"/>
      <c r="S112" s="2766"/>
      <c r="T112" s="2766"/>
      <c r="U112" s="2766"/>
      <c r="V112" s="2766"/>
      <c r="W112" s="2766"/>
      <c r="X112" s="2766"/>
      <c r="Y112" s="2766"/>
      <c r="Z112" s="2806"/>
      <c r="AA112" s="2775"/>
      <c r="AB112" s="2766"/>
      <c r="AC112" s="2766"/>
      <c r="AD112" s="2766"/>
      <c r="AE112" s="863"/>
      <c r="AF112" s="2806"/>
      <c r="AG112" s="828"/>
      <c r="AH112" s="2775"/>
      <c r="AI112" s="2766"/>
      <c r="AJ112" s="2766"/>
      <c r="AK112" s="2766"/>
      <c r="AL112" s="2766"/>
      <c r="AM112" s="2786"/>
      <c r="AN112" s="798"/>
    </row>
    <row r="113" spans="1:43" ht="27" x14ac:dyDescent="0.15">
      <c r="A113" s="2793" t="s">
        <v>681</v>
      </c>
      <c r="B113" s="825" t="s">
        <v>1685</v>
      </c>
      <c r="C113" s="2794" t="s">
        <v>42</v>
      </c>
      <c r="D113" s="2794" t="s">
        <v>682</v>
      </c>
      <c r="E113" s="2794" t="s">
        <v>683</v>
      </c>
      <c r="F113" s="799" t="s">
        <v>684</v>
      </c>
      <c r="G113" s="793">
        <v>39944</v>
      </c>
      <c r="H113" s="800">
        <v>33209260</v>
      </c>
      <c r="I113" s="2795">
        <v>40038</v>
      </c>
      <c r="J113" s="806" t="s">
        <v>733</v>
      </c>
      <c r="K113" s="2795">
        <v>40038</v>
      </c>
      <c r="L113" s="800">
        <v>33178310</v>
      </c>
      <c r="M113" s="2795">
        <v>40049</v>
      </c>
      <c r="N113" s="2795">
        <v>40072</v>
      </c>
      <c r="O113" s="2793">
        <v>3</v>
      </c>
      <c r="P113" s="2819">
        <v>128738340</v>
      </c>
      <c r="Q113" s="808"/>
      <c r="R113" s="808"/>
      <c r="S113" s="808"/>
      <c r="T113" s="808"/>
      <c r="U113" s="2821">
        <v>40165</v>
      </c>
      <c r="V113" s="2823">
        <v>45</v>
      </c>
      <c r="W113" s="826">
        <v>38675434</v>
      </c>
      <c r="X113" s="2794"/>
      <c r="Y113" s="2794"/>
      <c r="Z113" s="774"/>
      <c r="AA113" s="2824">
        <v>128738340</v>
      </c>
      <c r="AB113" s="772"/>
      <c r="AC113" s="772"/>
      <c r="AD113" s="772"/>
      <c r="AE113" s="772"/>
      <c r="AF113" s="772"/>
      <c r="AG113" s="772"/>
      <c r="AH113" s="774"/>
      <c r="AI113" s="2794" t="s">
        <v>1107</v>
      </c>
      <c r="AJ113" s="2818">
        <f>AA113</f>
        <v>128738340</v>
      </c>
      <c r="AK113" s="827" t="s">
        <v>467</v>
      </c>
      <c r="AL113" s="2794" t="s">
        <v>690</v>
      </c>
      <c r="AM113" s="2794">
        <v>3208474850</v>
      </c>
      <c r="AN113" s="2794" t="s">
        <v>1368</v>
      </c>
      <c r="AO113" s="2815" t="s">
        <v>1230</v>
      </c>
      <c r="AP113" s="2812" t="s">
        <v>1230</v>
      </c>
      <c r="AQ113" s="2815"/>
    </row>
    <row r="114" spans="1:43" ht="27" x14ac:dyDescent="0.15">
      <c r="A114" s="2766"/>
      <c r="B114" s="825" t="s">
        <v>1686</v>
      </c>
      <c r="C114" s="2774"/>
      <c r="D114" s="2774"/>
      <c r="E114" s="2774"/>
      <c r="F114" s="799" t="s">
        <v>685</v>
      </c>
      <c r="G114" s="793">
        <v>39951</v>
      </c>
      <c r="H114" s="800">
        <v>20000000</v>
      </c>
      <c r="I114" s="2774"/>
      <c r="J114" s="806" t="s">
        <v>734</v>
      </c>
      <c r="K114" s="2774"/>
      <c r="L114" s="800">
        <v>19259156</v>
      </c>
      <c r="M114" s="2774"/>
      <c r="N114" s="2774"/>
      <c r="O114" s="2766"/>
      <c r="P114" s="2820"/>
      <c r="Q114" s="808"/>
      <c r="R114" s="808"/>
      <c r="S114" s="808"/>
      <c r="T114" s="808"/>
      <c r="U114" s="2822">
        <v>0</v>
      </c>
      <c r="V114" s="2806">
        <v>0</v>
      </c>
      <c r="W114" s="828">
        <v>0</v>
      </c>
      <c r="X114" s="2774"/>
      <c r="Y114" s="2774"/>
      <c r="Z114" s="774"/>
      <c r="AA114" s="2806"/>
      <c r="AB114" s="772"/>
      <c r="AC114" s="772"/>
      <c r="AD114" s="772"/>
      <c r="AE114" s="772"/>
      <c r="AF114" s="772"/>
      <c r="AG114" s="772"/>
      <c r="AH114" s="774"/>
      <c r="AI114" s="2774"/>
      <c r="AJ114" s="2774"/>
      <c r="AK114" s="827" t="s">
        <v>393</v>
      </c>
      <c r="AL114" s="2774"/>
      <c r="AM114" s="2774"/>
      <c r="AN114" s="2774"/>
      <c r="AO114" s="2816"/>
      <c r="AP114" s="2813"/>
      <c r="AQ114" s="2816"/>
    </row>
    <row r="115" spans="1:43" ht="19.5" customHeight="1" x14ac:dyDescent="0.15">
      <c r="A115" s="2766"/>
      <c r="B115" s="825" t="s">
        <v>1687</v>
      </c>
      <c r="C115" s="2774"/>
      <c r="D115" s="2774"/>
      <c r="E115" s="2774"/>
      <c r="F115" s="799" t="s">
        <v>686</v>
      </c>
      <c r="G115" s="793">
        <v>39951</v>
      </c>
      <c r="H115" s="800">
        <v>18000000</v>
      </c>
      <c r="I115" s="2774"/>
      <c r="J115" s="806" t="s">
        <v>735</v>
      </c>
      <c r="K115" s="2774"/>
      <c r="L115" s="800">
        <v>17973474</v>
      </c>
      <c r="M115" s="2774"/>
      <c r="N115" s="2774"/>
      <c r="O115" s="2766"/>
      <c r="P115" s="2820"/>
      <c r="Q115" s="808"/>
      <c r="R115" s="808"/>
      <c r="S115" s="808"/>
      <c r="T115" s="808"/>
      <c r="U115" s="2822">
        <v>0</v>
      </c>
      <c r="V115" s="2806">
        <v>0</v>
      </c>
      <c r="W115" s="828">
        <v>0</v>
      </c>
      <c r="X115" s="2774"/>
      <c r="Y115" s="2774"/>
      <c r="Z115" s="774"/>
      <c r="AA115" s="2806"/>
      <c r="AB115" s="772"/>
      <c r="AC115" s="772"/>
      <c r="AD115" s="772"/>
      <c r="AE115" s="772"/>
      <c r="AF115" s="772"/>
      <c r="AG115" s="772"/>
      <c r="AH115" s="774"/>
      <c r="AI115" s="2774"/>
      <c r="AJ115" s="2774"/>
      <c r="AK115" s="827" t="s">
        <v>407</v>
      </c>
      <c r="AL115" s="2774"/>
      <c r="AM115" s="2774"/>
      <c r="AN115" s="2774"/>
      <c r="AO115" s="2816"/>
      <c r="AP115" s="2813"/>
      <c r="AQ115" s="2816"/>
    </row>
    <row r="116" spans="1:43" ht="27" x14ac:dyDescent="0.15">
      <c r="A116" s="2766"/>
      <c r="B116" s="825" t="s">
        <v>1688</v>
      </c>
      <c r="C116" s="2774"/>
      <c r="D116" s="2774"/>
      <c r="E116" s="2774"/>
      <c r="F116" s="799" t="s">
        <v>687</v>
      </c>
      <c r="G116" s="793">
        <v>39951</v>
      </c>
      <c r="H116" s="800">
        <v>20000000</v>
      </c>
      <c r="I116" s="2774"/>
      <c r="J116" s="806" t="s">
        <v>736</v>
      </c>
      <c r="K116" s="2774"/>
      <c r="L116" s="800">
        <v>18626703</v>
      </c>
      <c r="M116" s="2774"/>
      <c r="N116" s="2774"/>
      <c r="O116" s="2766"/>
      <c r="P116" s="2820"/>
      <c r="Q116" s="808"/>
      <c r="R116" s="808"/>
      <c r="S116" s="808"/>
      <c r="T116" s="808"/>
      <c r="U116" s="2822">
        <v>0</v>
      </c>
      <c r="V116" s="2806">
        <v>0</v>
      </c>
      <c r="W116" s="828">
        <v>0</v>
      </c>
      <c r="X116" s="2774"/>
      <c r="Y116" s="2774"/>
      <c r="Z116" s="774"/>
      <c r="AA116" s="2806"/>
      <c r="AB116" s="772"/>
      <c r="AC116" s="772"/>
      <c r="AD116" s="772"/>
      <c r="AE116" s="772"/>
      <c r="AF116" s="772"/>
      <c r="AG116" s="772"/>
      <c r="AH116" s="774"/>
      <c r="AI116" s="2774"/>
      <c r="AJ116" s="2774"/>
      <c r="AK116" s="827" t="s">
        <v>407</v>
      </c>
      <c r="AL116" s="2774"/>
      <c r="AM116" s="2774"/>
      <c r="AN116" s="2774"/>
      <c r="AO116" s="2816"/>
      <c r="AP116" s="2813"/>
      <c r="AQ116" s="2816"/>
    </row>
    <row r="117" spans="1:43" ht="27" x14ac:dyDescent="0.15">
      <c r="A117" s="2766"/>
      <c r="B117" s="825" t="s">
        <v>1689</v>
      </c>
      <c r="C117" s="2774"/>
      <c r="D117" s="2774"/>
      <c r="E117" s="2774"/>
      <c r="F117" s="799" t="s">
        <v>688</v>
      </c>
      <c r="G117" s="793">
        <v>39962</v>
      </c>
      <c r="H117" s="800">
        <v>20000000</v>
      </c>
      <c r="I117" s="2774"/>
      <c r="J117" s="806" t="s">
        <v>737</v>
      </c>
      <c r="K117" s="2774"/>
      <c r="L117" s="800">
        <v>19705648</v>
      </c>
      <c r="M117" s="2774"/>
      <c r="N117" s="2774"/>
      <c r="O117" s="2766"/>
      <c r="P117" s="2820"/>
      <c r="Q117" s="808"/>
      <c r="R117" s="808"/>
      <c r="S117" s="808"/>
      <c r="T117" s="808"/>
      <c r="U117" s="2822">
        <v>0</v>
      </c>
      <c r="V117" s="2806">
        <v>0</v>
      </c>
      <c r="W117" s="828">
        <v>12414129</v>
      </c>
      <c r="X117" s="2774"/>
      <c r="Y117" s="2774"/>
      <c r="Z117" s="774"/>
      <c r="AA117" s="2806"/>
      <c r="AB117" s="772"/>
      <c r="AC117" s="772"/>
      <c r="AD117" s="772"/>
      <c r="AE117" s="772"/>
      <c r="AF117" s="772"/>
      <c r="AG117" s="772"/>
      <c r="AH117" s="774"/>
      <c r="AI117" s="2774"/>
      <c r="AJ117" s="2774"/>
      <c r="AK117" s="827" t="s">
        <v>1245</v>
      </c>
      <c r="AL117" s="2774"/>
      <c r="AM117" s="2774"/>
      <c r="AN117" s="2774"/>
      <c r="AO117" s="2816"/>
      <c r="AP117" s="2813"/>
      <c r="AQ117" s="2816"/>
    </row>
    <row r="118" spans="1:43" ht="27" x14ac:dyDescent="0.15">
      <c r="A118" s="2766"/>
      <c r="B118" s="825" t="s">
        <v>1690</v>
      </c>
      <c r="C118" s="2774"/>
      <c r="D118" s="2774"/>
      <c r="E118" s="2774"/>
      <c r="F118" s="799" t="s">
        <v>689</v>
      </c>
      <c r="G118" s="793">
        <v>39959</v>
      </c>
      <c r="H118" s="800">
        <v>20000000</v>
      </c>
      <c r="I118" s="2774"/>
      <c r="J118" s="806" t="s">
        <v>738</v>
      </c>
      <c r="K118" s="2774"/>
      <c r="L118" s="800">
        <v>19995049</v>
      </c>
      <c r="M118" s="2774"/>
      <c r="N118" s="2774"/>
      <c r="O118" s="2766"/>
      <c r="P118" s="2820"/>
      <c r="Q118" s="808"/>
      <c r="R118" s="808"/>
      <c r="S118" s="808"/>
      <c r="T118" s="808"/>
      <c r="U118" s="2822">
        <v>0</v>
      </c>
      <c r="V118" s="2806">
        <v>0</v>
      </c>
      <c r="W118" s="828">
        <v>10294901</v>
      </c>
      <c r="X118" s="2774"/>
      <c r="Y118" s="2774"/>
      <c r="Z118" s="774"/>
      <c r="AA118" s="2806"/>
      <c r="AB118" s="772"/>
      <c r="AC118" s="772"/>
      <c r="AD118" s="772"/>
      <c r="AE118" s="772"/>
      <c r="AF118" s="772"/>
      <c r="AG118" s="772"/>
      <c r="AH118" s="774"/>
      <c r="AI118" s="2774"/>
      <c r="AJ118" s="2774"/>
      <c r="AK118" s="827" t="s">
        <v>1246</v>
      </c>
      <c r="AL118" s="2774"/>
      <c r="AM118" s="2774"/>
      <c r="AN118" s="2774"/>
      <c r="AO118" s="2817"/>
      <c r="AP118" s="2814"/>
      <c r="AQ118" s="2817"/>
    </row>
    <row r="119" spans="1:43" s="829" customFormat="1" ht="11.25" customHeight="1" x14ac:dyDescent="0.15">
      <c r="A119" s="2299" t="s">
        <v>691</v>
      </c>
      <c r="B119" s="819" t="s">
        <v>1695</v>
      </c>
      <c r="C119" s="2286" t="s">
        <v>42</v>
      </c>
      <c r="D119" s="2286" t="s">
        <v>115</v>
      </c>
      <c r="E119" s="2286" t="s">
        <v>116</v>
      </c>
      <c r="F119" s="799" t="s">
        <v>693</v>
      </c>
      <c r="G119" s="793">
        <v>39959</v>
      </c>
      <c r="H119" s="800">
        <v>60000000</v>
      </c>
      <c r="I119" s="2770">
        <v>40038</v>
      </c>
      <c r="J119" s="806" t="s">
        <v>739</v>
      </c>
      <c r="K119" s="2770">
        <v>40038</v>
      </c>
      <c r="L119" s="800">
        <v>59920057</v>
      </c>
      <c r="M119" s="2770">
        <v>40039</v>
      </c>
      <c r="N119" s="2770">
        <v>40072</v>
      </c>
      <c r="O119" s="2776" t="s">
        <v>697</v>
      </c>
      <c r="P119" s="2317">
        <v>123926079</v>
      </c>
      <c r="Q119" s="808"/>
      <c r="R119" s="808"/>
      <c r="S119" s="808"/>
      <c r="T119" s="808"/>
      <c r="U119" s="2808">
        <v>40148</v>
      </c>
      <c r="V119" s="2809" t="s">
        <v>1407</v>
      </c>
      <c r="W119" s="2810">
        <v>61901041</v>
      </c>
      <c r="X119" s="2770"/>
      <c r="Y119" s="2770"/>
      <c r="Z119" s="2799"/>
      <c r="AA119" s="2799">
        <v>170831608</v>
      </c>
      <c r="AB119" s="2317"/>
      <c r="AC119" s="2770"/>
      <c r="AD119" s="2770"/>
      <c r="AE119" s="777"/>
      <c r="AF119" s="2770"/>
      <c r="AG119" s="777"/>
      <c r="AH119" s="2796"/>
      <c r="AI119" s="2770" t="s">
        <v>1107</v>
      </c>
      <c r="AJ119" s="2317">
        <f>Z122+AA119</f>
        <v>185827120</v>
      </c>
      <c r="AK119" s="807" t="s">
        <v>1247</v>
      </c>
      <c r="AL119" s="2770" t="s">
        <v>698</v>
      </c>
      <c r="AM119" s="2825">
        <v>3138308700</v>
      </c>
      <c r="AN119" s="2825" t="s">
        <v>1408</v>
      </c>
      <c r="AO119" s="2825" t="s">
        <v>1230</v>
      </c>
      <c r="AP119" s="2825" t="s">
        <v>1249</v>
      </c>
      <c r="AQ119" s="2825" t="s">
        <v>1230</v>
      </c>
    </row>
    <row r="120" spans="1:43" s="829" customFormat="1" ht="18" x14ac:dyDescent="0.15">
      <c r="A120" s="2299"/>
      <c r="B120" s="819" t="s">
        <v>1696</v>
      </c>
      <c r="C120" s="2286"/>
      <c r="D120" s="2286"/>
      <c r="E120" s="2286"/>
      <c r="F120" s="799" t="s">
        <v>694</v>
      </c>
      <c r="G120" s="793">
        <v>39962</v>
      </c>
      <c r="H120" s="800">
        <v>34038206</v>
      </c>
      <c r="I120" s="2286"/>
      <c r="J120" s="806" t="s">
        <v>740</v>
      </c>
      <c r="K120" s="2286"/>
      <c r="L120" s="800">
        <v>34020417</v>
      </c>
      <c r="M120" s="2286"/>
      <c r="N120" s="2286"/>
      <c r="O120" s="2299"/>
      <c r="P120" s="2286"/>
      <c r="Q120" s="808"/>
      <c r="R120" s="808"/>
      <c r="S120" s="808"/>
      <c r="T120" s="808"/>
      <c r="U120" s="2286"/>
      <c r="V120" s="2325"/>
      <c r="W120" s="2811"/>
      <c r="X120" s="2286"/>
      <c r="Y120" s="2286"/>
      <c r="Z120" s="2799"/>
      <c r="AA120" s="2799"/>
      <c r="AB120" s="2286"/>
      <c r="AC120" s="2286"/>
      <c r="AD120" s="2286"/>
      <c r="AE120" s="778"/>
      <c r="AF120" s="2286"/>
      <c r="AG120" s="778"/>
      <c r="AH120" s="2796"/>
      <c r="AI120" s="2286"/>
      <c r="AJ120" s="2286"/>
      <c r="AK120" s="807" t="s">
        <v>1248</v>
      </c>
      <c r="AL120" s="2286"/>
      <c r="AM120" s="2825"/>
      <c r="AN120" s="2825"/>
      <c r="AO120" s="2825"/>
      <c r="AP120" s="2825"/>
      <c r="AQ120" s="2825"/>
    </row>
    <row r="121" spans="1:43" s="829" customFormat="1" ht="27" x14ac:dyDescent="0.15">
      <c r="A121" s="2299"/>
      <c r="B121" s="819" t="s">
        <v>1697</v>
      </c>
      <c r="C121" s="2286"/>
      <c r="D121" s="2286"/>
      <c r="E121" s="2286"/>
      <c r="F121" s="842" t="s">
        <v>695</v>
      </c>
      <c r="G121" s="843">
        <v>39951</v>
      </c>
      <c r="H121" s="844">
        <v>15000000</v>
      </c>
      <c r="I121" s="2286"/>
      <c r="J121" s="888" t="s">
        <v>741</v>
      </c>
      <c r="K121" s="2286"/>
      <c r="L121" s="844">
        <v>14990093</v>
      </c>
      <c r="M121" s="2286"/>
      <c r="N121" s="2286"/>
      <c r="O121" s="2299"/>
      <c r="P121" s="2286"/>
      <c r="Q121" s="889"/>
      <c r="R121" s="889"/>
      <c r="S121" s="889"/>
      <c r="T121" s="889"/>
      <c r="U121" s="2286"/>
      <c r="V121" s="2325"/>
      <c r="W121" s="2811"/>
      <c r="X121" s="2286"/>
      <c r="Y121" s="2286"/>
      <c r="Z121" s="2799"/>
      <c r="AA121" s="2799"/>
      <c r="AB121" s="2286"/>
      <c r="AC121" s="2286"/>
      <c r="AD121" s="2286"/>
      <c r="AE121" s="787"/>
      <c r="AF121" s="2286"/>
      <c r="AG121" s="787"/>
      <c r="AH121" s="2796"/>
      <c r="AI121" s="2286"/>
      <c r="AJ121" s="2286"/>
      <c r="AK121" s="890" t="s">
        <v>337</v>
      </c>
      <c r="AL121" s="2286"/>
      <c r="AM121" s="2825"/>
      <c r="AN121" s="2825"/>
      <c r="AO121" s="2825"/>
      <c r="AP121" s="2825"/>
      <c r="AQ121" s="2825"/>
    </row>
    <row r="122" spans="1:43" s="829" customFormat="1" ht="27" x14ac:dyDescent="0.15">
      <c r="A122" s="2299"/>
      <c r="B122" s="819" t="s">
        <v>1698</v>
      </c>
      <c r="C122" s="2286"/>
      <c r="D122" s="2286"/>
      <c r="E122" s="2286"/>
      <c r="F122" s="894" t="s">
        <v>696</v>
      </c>
      <c r="G122" s="895">
        <v>39962</v>
      </c>
      <c r="H122" s="896">
        <v>15000000</v>
      </c>
      <c r="I122" s="2286"/>
      <c r="J122" s="897" t="s">
        <v>742</v>
      </c>
      <c r="K122" s="2286"/>
      <c r="L122" s="896">
        <v>14995512</v>
      </c>
      <c r="M122" s="2286"/>
      <c r="N122" s="2286"/>
      <c r="O122" s="2299"/>
      <c r="P122" s="2286"/>
      <c r="Q122" s="898"/>
      <c r="R122" s="898"/>
      <c r="S122" s="898"/>
      <c r="T122" s="898"/>
      <c r="U122" s="2286"/>
      <c r="V122" s="2288"/>
      <c r="W122" s="2811"/>
      <c r="X122" s="2286"/>
      <c r="Y122" s="2286"/>
      <c r="Z122" s="899">
        <v>14995512</v>
      </c>
      <c r="AA122" s="2799"/>
      <c r="AB122" s="2286"/>
      <c r="AC122" s="2286"/>
      <c r="AD122" s="2286"/>
      <c r="AE122" s="778"/>
      <c r="AF122" s="2286"/>
      <c r="AG122" s="778"/>
      <c r="AH122" s="2796"/>
      <c r="AI122" s="2286"/>
      <c r="AJ122" s="2286"/>
      <c r="AK122" s="900" t="s">
        <v>393</v>
      </c>
      <c r="AL122" s="2286"/>
      <c r="AM122" s="2825"/>
      <c r="AN122" s="2825"/>
      <c r="AO122" s="2825"/>
      <c r="AP122" s="2825"/>
      <c r="AQ122" s="2825"/>
    </row>
    <row r="123" spans="1:43" ht="11.25" customHeight="1" x14ac:dyDescent="0.15">
      <c r="A123" s="2299" t="s">
        <v>699</v>
      </c>
      <c r="B123" s="819" t="s">
        <v>1713</v>
      </c>
      <c r="C123" s="2299" t="s">
        <v>42</v>
      </c>
      <c r="D123" s="2299" t="s">
        <v>302</v>
      </c>
      <c r="E123" s="2299" t="s">
        <v>307</v>
      </c>
      <c r="F123" s="891" t="s">
        <v>701</v>
      </c>
      <c r="G123" s="892">
        <v>39959</v>
      </c>
      <c r="H123" s="884">
        <v>50000000</v>
      </c>
      <c r="I123" s="2769">
        <v>40038</v>
      </c>
      <c r="J123" s="836" t="s">
        <v>743</v>
      </c>
      <c r="K123" s="2769">
        <v>40038</v>
      </c>
      <c r="L123" s="884">
        <v>49862862</v>
      </c>
      <c r="M123" s="2769">
        <v>40038</v>
      </c>
      <c r="N123" s="2769">
        <v>40091</v>
      </c>
      <c r="O123" s="2299">
        <v>3</v>
      </c>
      <c r="P123" s="2336">
        <v>121774407</v>
      </c>
      <c r="Q123" s="872"/>
      <c r="R123" s="872"/>
      <c r="S123" s="872"/>
      <c r="T123" s="872"/>
      <c r="U123" s="2769">
        <v>40147</v>
      </c>
      <c r="V123" s="2299">
        <v>45</v>
      </c>
      <c r="W123" s="2313">
        <v>35959446</v>
      </c>
      <c r="X123" s="2299"/>
      <c r="Y123" s="2299"/>
      <c r="Z123" s="2777"/>
      <c r="AA123" s="2313">
        <v>157733853</v>
      </c>
      <c r="AB123" s="2777"/>
      <c r="AC123" s="2299"/>
      <c r="AD123" s="2299"/>
      <c r="AE123" s="854"/>
      <c r="AF123" s="2299"/>
      <c r="AG123" s="854"/>
      <c r="AH123" s="2777"/>
      <c r="AI123" s="2299" t="s">
        <v>623</v>
      </c>
      <c r="AJ123" s="2313">
        <f>Z123+AA123+AB123+AC123+AD123+AH123</f>
        <v>157733853</v>
      </c>
      <c r="AK123" s="893" t="s">
        <v>1250</v>
      </c>
      <c r="AL123" s="2299" t="s">
        <v>706</v>
      </c>
      <c r="AM123" s="2299">
        <v>3202723305</v>
      </c>
      <c r="AN123" s="2299"/>
      <c r="AO123" s="2299" t="s">
        <v>1230</v>
      </c>
      <c r="AP123" s="2299" t="s">
        <v>1249</v>
      </c>
      <c r="AQ123" s="2299" t="s">
        <v>1230</v>
      </c>
    </row>
    <row r="124" spans="1:43" ht="27" x14ac:dyDescent="0.15">
      <c r="A124" s="2299"/>
      <c r="B124" s="819" t="s">
        <v>1714</v>
      </c>
      <c r="C124" s="2299"/>
      <c r="D124" s="2299"/>
      <c r="E124" s="2299"/>
      <c r="F124" s="799" t="s">
        <v>702</v>
      </c>
      <c r="G124" s="793">
        <v>39951</v>
      </c>
      <c r="H124" s="800">
        <v>17000000</v>
      </c>
      <c r="I124" s="2299"/>
      <c r="J124" s="806" t="s">
        <v>744</v>
      </c>
      <c r="K124" s="2299"/>
      <c r="L124" s="800">
        <v>16986570</v>
      </c>
      <c r="M124" s="2299"/>
      <c r="N124" s="2299"/>
      <c r="O124" s="2299"/>
      <c r="P124" s="2299"/>
      <c r="Q124" s="808"/>
      <c r="R124" s="808"/>
      <c r="S124" s="808"/>
      <c r="T124" s="808"/>
      <c r="U124" s="2299"/>
      <c r="V124" s="2299"/>
      <c r="W124" s="2313"/>
      <c r="X124" s="2299"/>
      <c r="Y124" s="2299"/>
      <c r="Z124" s="2777"/>
      <c r="AA124" s="2313"/>
      <c r="AB124" s="2299"/>
      <c r="AC124" s="2299"/>
      <c r="AD124" s="2299"/>
      <c r="AE124" s="779"/>
      <c r="AF124" s="2299"/>
      <c r="AG124" s="779"/>
      <c r="AH124" s="2777"/>
      <c r="AI124" s="2299"/>
      <c r="AJ124" s="2313"/>
      <c r="AK124" s="807" t="s">
        <v>393</v>
      </c>
      <c r="AL124" s="2299"/>
      <c r="AM124" s="2299"/>
      <c r="AN124" s="2299"/>
      <c r="AO124" s="2299"/>
      <c r="AP124" s="2299"/>
      <c r="AQ124" s="2299"/>
    </row>
    <row r="125" spans="1:43" ht="18.75" customHeight="1" x14ac:dyDescent="0.15">
      <c r="A125" s="2299"/>
      <c r="B125" s="819" t="s">
        <v>1715</v>
      </c>
      <c r="C125" s="2299"/>
      <c r="D125" s="2299"/>
      <c r="E125" s="2299"/>
      <c r="F125" s="799" t="s">
        <v>703</v>
      </c>
      <c r="G125" s="793">
        <v>39951</v>
      </c>
      <c r="H125" s="800">
        <v>15000000</v>
      </c>
      <c r="I125" s="2299"/>
      <c r="J125" s="806" t="s">
        <v>745</v>
      </c>
      <c r="K125" s="2299"/>
      <c r="L125" s="800">
        <v>14985333</v>
      </c>
      <c r="M125" s="2299"/>
      <c r="N125" s="2299"/>
      <c r="O125" s="2299"/>
      <c r="P125" s="2299"/>
      <c r="Q125" s="808"/>
      <c r="R125" s="808"/>
      <c r="S125" s="808"/>
      <c r="T125" s="808"/>
      <c r="U125" s="2299"/>
      <c r="V125" s="2299"/>
      <c r="W125" s="2313"/>
      <c r="X125" s="2299"/>
      <c r="Y125" s="2299"/>
      <c r="Z125" s="2777"/>
      <c r="AA125" s="2313"/>
      <c r="AB125" s="2299"/>
      <c r="AC125" s="2299"/>
      <c r="AD125" s="2299"/>
      <c r="AE125" s="779"/>
      <c r="AF125" s="2299"/>
      <c r="AG125" s="779"/>
      <c r="AH125" s="2777"/>
      <c r="AI125" s="2299"/>
      <c r="AJ125" s="2313"/>
      <c r="AK125" s="807" t="s">
        <v>337</v>
      </c>
      <c r="AL125" s="2299"/>
      <c r="AM125" s="2299"/>
      <c r="AN125" s="2299"/>
      <c r="AO125" s="2299"/>
      <c r="AP125" s="2299"/>
      <c r="AQ125" s="2299"/>
    </row>
    <row r="126" spans="1:43" ht="27" x14ac:dyDescent="0.15">
      <c r="A126" s="2299"/>
      <c r="B126" s="819" t="s">
        <v>1716</v>
      </c>
      <c r="C126" s="2299"/>
      <c r="D126" s="2299"/>
      <c r="E126" s="2299"/>
      <c r="F126" s="799" t="s">
        <v>704</v>
      </c>
      <c r="G126" s="793">
        <v>39951</v>
      </c>
      <c r="H126" s="800">
        <v>20000000</v>
      </c>
      <c r="I126" s="2299"/>
      <c r="J126" s="806" t="s">
        <v>746</v>
      </c>
      <c r="K126" s="2299"/>
      <c r="L126" s="800">
        <v>19985486</v>
      </c>
      <c r="M126" s="2299"/>
      <c r="N126" s="2299"/>
      <c r="O126" s="2299"/>
      <c r="P126" s="2299"/>
      <c r="Q126" s="808"/>
      <c r="R126" s="808"/>
      <c r="S126" s="808"/>
      <c r="T126" s="808"/>
      <c r="U126" s="2299"/>
      <c r="V126" s="2299"/>
      <c r="W126" s="2313"/>
      <c r="X126" s="2299"/>
      <c r="Y126" s="2299"/>
      <c r="Z126" s="2777"/>
      <c r="AA126" s="2313"/>
      <c r="AB126" s="2299"/>
      <c r="AC126" s="2299"/>
      <c r="AD126" s="2299"/>
      <c r="AE126" s="779"/>
      <c r="AF126" s="2299"/>
      <c r="AG126" s="779"/>
      <c r="AH126" s="2777"/>
      <c r="AI126" s="2299"/>
      <c r="AJ126" s="2313"/>
      <c r="AK126" s="807" t="s">
        <v>292</v>
      </c>
      <c r="AL126" s="2299"/>
      <c r="AM126" s="2299"/>
      <c r="AN126" s="2299"/>
      <c r="AO126" s="2299"/>
      <c r="AP126" s="2299"/>
      <c r="AQ126" s="2299"/>
    </row>
    <row r="127" spans="1:43" ht="27" x14ac:dyDescent="0.15">
      <c r="A127" s="2299"/>
      <c r="B127" s="819" t="s">
        <v>1717</v>
      </c>
      <c r="C127" s="2299"/>
      <c r="D127" s="2299"/>
      <c r="E127" s="2299"/>
      <c r="F127" s="799" t="s">
        <v>705</v>
      </c>
      <c r="G127" s="793">
        <v>39951</v>
      </c>
      <c r="H127" s="800">
        <v>20000000</v>
      </c>
      <c r="I127" s="2299"/>
      <c r="J127" s="806" t="s">
        <v>747</v>
      </c>
      <c r="K127" s="2299"/>
      <c r="L127" s="800">
        <v>19954156</v>
      </c>
      <c r="M127" s="2299"/>
      <c r="N127" s="2299"/>
      <c r="O127" s="2299"/>
      <c r="P127" s="2299"/>
      <c r="Q127" s="808"/>
      <c r="R127" s="808"/>
      <c r="S127" s="808"/>
      <c r="T127" s="808"/>
      <c r="U127" s="2299"/>
      <c r="V127" s="2299"/>
      <c r="W127" s="2313"/>
      <c r="X127" s="2299"/>
      <c r="Y127" s="2299"/>
      <c r="Z127" s="2777"/>
      <c r="AA127" s="2313"/>
      <c r="AB127" s="2299"/>
      <c r="AC127" s="2299"/>
      <c r="AD127" s="2299"/>
      <c r="AE127" s="779"/>
      <c r="AF127" s="2299"/>
      <c r="AG127" s="779"/>
      <c r="AH127" s="2777"/>
      <c r="AI127" s="2299"/>
      <c r="AJ127" s="2313"/>
      <c r="AK127" s="807" t="s">
        <v>407</v>
      </c>
      <c r="AL127" s="2299"/>
      <c r="AM127" s="2299"/>
      <c r="AN127" s="2299"/>
      <c r="AO127" s="2299"/>
      <c r="AP127" s="2299"/>
      <c r="AQ127" s="2299"/>
    </row>
    <row r="128" spans="1:43" ht="29.25" customHeight="1" x14ac:dyDescent="0.15">
      <c r="A128" s="2299" t="s">
        <v>707</v>
      </c>
      <c r="B128" s="825" t="s">
        <v>1722</v>
      </c>
      <c r="C128" s="2299" t="s">
        <v>42</v>
      </c>
      <c r="D128" s="2299" t="s">
        <v>115</v>
      </c>
      <c r="E128" s="2299" t="s">
        <v>116</v>
      </c>
      <c r="F128" s="799" t="s">
        <v>709</v>
      </c>
      <c r="G128" s="793">
        <v>39944</v>
      </c>
      <c r="H128" s="800">
        <v>20000000</v>
      </c>
      <c r="I128" s="2769">
        <v>40038</v>
      </c>
      <c r="J128" s="806" t="s">
        <v>748</v>
      </c>
      <c r="K128" s="2769">
        <v>40038</v>
      </c>
      <c r="L128" s="800">
        <v>19734120</v>
      </c>
      <c r="M128" s="2769">
        <v>40052</v>
      </c>
      <c r="N128" s="2769">
        <v>40091</v>
      </c>
      <c r="O128" s="2299">
        <v>3</v>
      </c>
      <c r="P128" s="2336">
        <f>L128+L129+L130+L131+L132+L133</f>
        <v>122959254</v>
      </c>
      <c r="Q128" s="2299"/>
      <c r="R128" s="2299"/>
      <c r="S128" s="2299"/>
      <c r="T128" s="2299"/>
      <c r="U128" s="2769">
        <v>40164</v>
      </c>
      <c r="V128" s="2299">
        <v>45</v>
      </c>
      <c r="W128" s="2313">
        <v>59961290</v>
      </c>
      <c r="X128" s="2299"/>
      <c r="Y128" s="2299"/>
      <c r="Z128" s="791"/>
      <c r="AA128" s="2777">
        <v>163113034</v>
      </c>
      <c r="AB128" s="2336"/>
      <c r="AC128" s="2299"/>
      <c r="AD128" s="2299"/>
      <c r="AE128" s="779"/>
      <c r="AF128" s="2299"/>
      <c r="AG128" s="779"/>
      <c r="AH128" s="2777"/>
      <c r="AI128" s="2299" t="s">
        <v>623</v>
      </c>
      <c r="AJ128" s="2777">
        <v>122959254</v>
      </c>
      <c r="AK128" s="807" t="s">
        <v>1251</v>
      </c>
      <c r="AL128" s="2299" t="s">
        <v>715</v>
      </c>
      <c r="AM128" s="2299">
        <v>3138308700</v>
      </c>
      <c r="AN128" s="2299" t="s">
        <v>1367</v>
      </c>
      <c r="AO128" s="2299"/>
      <c r="AP128" s="2299" t="s">
        <v>1249</v>
      </c>
      <c r="AQ128" s="2299"/>
    </row>
    <row r="129" spans="1:43" ht="27" x14ac:dyDescent="0.15">
      <c r="A129" s="2299"/>
      <c r="B129" s="825" t="s">
        <v>1723</v>
      </c>
      <c r="C129" s="2299"/>
      <c r="D129" s="2299"/>
      <c r="E129" s="2299"/>
      <c r="F129" s="799" t="s">
        <v>710</v>
      </c>
      <c r="G129" s="793">
        <v>39988</v>
      </c>
      <c r="H129" s="800">
        <v>20000000</v>
      </c>
      <c r="I129" s="2299"/>
      <c r="J129" s="806" t="s">
        <v>749</v>
      </c>
      <c r="K129" s="2299"/>
      <c r="L129" s="800">
        <v>19807510</v>
      </c>
      <c r="M129" s="2299"/>
      <c r="N129" s="2299"/>
      <c r="O129" s="2299"/>
      <c r="P129" s="2299"/>
      <c r="Q129" s="2299"/>
      <c r="R129" s="2299"/>
      <c r="S129" s="2299"/>
      <c r="T129" s="2299"/>
      <c r="U129" s="2299"/>
      <c r="V129" s="2299"/>
      <c r="W129" s="2313"/>
      <c r="X129" s="2299"/>
      <c r="Y129" s="2299"/>
      <c r="Z129" s="792">
        <v>19807510</v>
      </c>
      <c r="AA129" s="2777"/>
      <c r="AB129" s="2299"/>
      <c r="AC129" s="2299"/>
      <c r="AD129" s="2299"/>
      <c r="AE129" s="779"/>
      <c r="AF129" s="2299"/>
      <c r="AG129" s="779"/>
      <c r="AH129" s="2777"/>
      <c r="AI129" s="2299"/>
      <c r="AJ129" s="2299"/>
      <c r="AK129" s="807" t="s">
        <v>467</v>
      </c>
      <c r="AL129" s="2299"/>
      <c r="AM129" s="2299"/>
      <c r="AN129" s="2299"/>
      <c r="AO129" s="2299"/>
      <c r="AP129" s="2299"/>
      <c r="AQ129" s="2299"/>
    </row>
    <row r="130" spans="1:43" ht="21" customHeight="1" x14ac:dyDescent="0.15">
      <c r="A130" s="2299"/>
      <c r="B130" s="825" t="s">
        <v>1724</v>
      </c>
      <c r="C130" s="2299"/>
      <c r="D130" s="2299"/>
      <c r="E130" s="2299"/>
      <c r="F130" s="799" t="s">
        <v>711</v>
      </c>
      <c r="G130" s="793">
        <v>39951</v>
      </c>
      <c r="H130" s="800">
        <v>21000000</v>
      </c>
      <c r="I130" s="2299"/>
      <c r="J130" s="806" t="s">
        <v>750</v>
      </c>
      <c r="K130" s="2299"/>
      <c r="L130" s="800">
        <v>20981385</v>
      </c>
      <c r="M130" s="2299"/>
      <c r="N130" s="2299"/>
      <c r="O130" s="2299"/>
      <c r="P130" s="2299"/>
      <c r="Q130" s="2299"/>
      <c r="R130" s="2299"/>
      <c r="S130" s="2299"/>
      <c r="T130" s="2299"/>
      <c r="U130" s="2299"/>
      <c r="V130" s="2299"/>
      <c r="W130" s="2313"/>
      <c r="X130" s="2299"/>
      <c r="Y130" s="2299"/>
      <c r="Z130" s="2832"/>
      <c r="AA130" s="2777"/>
      <c r="AB130" s="2299"/>
      <c r="AC130" s="2299"/>
      <c r="AD130" s="2299"/>
      <c r="AE130" s="779"/>
      <c r="AF130" s="2299"/>
      <c r="AG130" s="779"/>
      <c r="AH130" s="2777"/>
      <c r="AI130" s="2299"/>
      <c r="AJ130" s="2299"/>
      <c r="AK130" s="807" t="s">
        <v>1248</v>
      </c>
      <c r="AL130" s="2299"/>
      <c r="AM130" s="2299"/>
      <c r="AN130" s="2299"/>
      <c r="AO130" s="2299"/>
      <c r="AP130" s="2299"/>
      <c r="AQ130" s="2299"/>
    </row>
    <row r="131" spans="1:43" ht="27" x14ac:dyDescent="0.15">
      <c r="A131" s="2299"/>
      <c r="B131" s="825" t="s">
        <v>1725</v>
      </c>
      <c r="C131" s="2299"/>
      <c r="D131" s="2299"/>
      <c r="E131" s="2299"/>
      <c r="F131" s="799" t="s">
        <v>712</v>
      </c>
      <c r="G131" s="793">
        <v>39994</v>
      </c>
      <c r="H131" s="800">
        <v>21870169</v>
      </c>
      <c r="I131" s="2299"/>
      <c r="J131" s="806" t="s">
        <v>751</v>
      </c>
      <c r="K131" s="2299"/>
      <c r="L131" s="800">
        <v>21739727</v>
      </c>
      <c r="M131" s="2299"/>
      <c r="N131" s="2299"/>
      <c r="O131" s="2299"/>
      <c r="P131" s="2299"/>
      <c r="Q131" s="2299"/>
      <c r="R131" s="2299"/>
      <c r="S131" s="2299"/>
      <c r="T131" s="2299"/>
      <c r="U131" s="2299"/>
      <c r="V131" s="2299"/>
      <c r="W131" s="2313"/>
      <c r="X131" s="2299"/>
      <c r="Y131" s="2299"/>
      <c r="Z131" s="2832"/>
      <c r="AA131" s="2777"/>
      <c r="AB131" s="2299"/>
      <c r="AC131" s="2299"/>
      <c r="AD131" s="2299"/>
      <c r="AE131" s="779"/>
      <c r="AF131" s="2299"/>
      <c r="AG131" s="779"/>
      <c r="AH131" s="2777"/>
      <c r="AI131" s="2299"/>
      <c r="AJ131" s="2299"/>
      <c r="AK131" s="807" t="s">
        <v>422</v>
      </c>
      <c r="AL131" s="2299"/>
      <c r="AM131" s="2299"/>
      <c r="AN131" s="2299"/>
      <c r="AO131" s="2299"/>
      <c r="AP131" s="2299"/>
      <c r="AQ131" s="2299"/>
    </row>
    <row r="132" spans="1:43" ht="18" x14ac:dyDescent="0.15">
      <c r="A132" s="2299"/>
      <c r="B132" s="825" t="s">
        <v>1726</v>
      </c>
      <c r="C132" s="2299"/>
      <c r="D132" s="2299"/>
      <c r="E132" s="2299"/>
      <c r="F132" s="799" t="s">
        <v>713</v>
      </c>
      <c r="G132" s="793">
        <v>39988</v>
      </c>
      <c r="H132" s="800">
        <v>22863574</v>
      </c>
      <c r="I132" s="2299"/>
      <c r="J132" s="806" t="s">
        <v>752</v>
      </c>
      <c r="K132" s="2299"/>
      <c r="L132" s="800">
        <v>22706548</v>
      </c>
      <c r="M132" s="2299"/>
      <c r="N132" s="2299"/>
      <c r="O132" s="2299"/>
      <c r="P132" s="2299"/>
      <c r="Q132" s="2299"/>
      <c r="R132" s="2299"/>
      <c r="S132" s="2299"/>
      <c r="T132" s="2299"/>
      <c r="U132" s="2299"/>
      <c r="V132" s="2299"/>
      <c r="W132" s="2313"/>
      <c r="X132" s="2299"/>
      <c r="Y132" s="2299"/>
      <c r="Z132" s="2832"/>
      <c r="AA132" s="2777"/>
      <c r="AB132" s="2299"/>
      <c r="AC132" s="2299"/>
      <c r="AD132" s="2299"/>
      <c r="AE132" s="779"/>
      <c r="AF132" s="2299"/>
      <c r="AG132" s="779"/>
      <c r="AH132" s="2777"/>
      <c r="AI132" s="2299"/>
      <c r="AJ132" s="2299"/>
      <c r="AK132" s="807" t="s">
        <v>407</v>
      </c>
      <c r="AL132" s="2299"/>
      <c r="AM132" s="2299"/>
      <c r="AN132" s="2299"/>
      <c r="AO132" s="2299"/>
      <c r="AP132" s="2299"/>
      <c r="AQ132" s="2299"/>
    </row>
    <row r="133" spans="1:43" ht="27" x14ac:dyDescent="0.15">
      <c r="A133" s="2299"/>
      <c r="B133" s="825" t="s">
        <v>1727</v>
      </c>
      <c r="C133" s="2299"/>
      <c r="D133" s="2299"/>
      <c r="E133" s="2299"/>
      <c r="F133" s="799" t="s">
        <v>714</v>
      </c>
      <c r="G133" s="793">
        <v>39951</v>
      </c>
      <c r="H133" s="800">
        <v>18000000</v>
      </c>
      <c r="I133" s="2299"/>
      <c r="J133" s="806" t="s">
        <v>753</v>
      </c>
      <c r="K133" s="2299"/>
      <c r="L133" s="800">
        <v>17989964</v>
      </c>
      <c r="M133" s="2299"/>
      <c r="N133" s="2299"/>
      <c r="O133" s="2299"/>
      <c r="P133" s="2299"/>
      <c r="Q133" s="2299"/>
      <c r="R133" s="2299"/>
      <c r="S133" s="2299"/>
      <c r="T133" s="2299"/>
      <c r="U133" s="2299"/>
      <c r="V133" s="2299"/>
      <c r="W133" s="2313"/>
      <c r="X133" s="2299"/>
      <c r="Y133" s="2299"/>
      <c r="Z133" s="2832"/>
      <c r="AA133" s="2777"/>
      <c r="AB133" s="2299"/>
      <c r="AC133" s="2299"/>
      <c r="AD133" s="2299"/>
      <c r="AE133" s="779"/>
      <c r="AF133" s="2299"/>
      <c r="AG133" s="779"/>
      <c r="AH133" s="2777"/>
      <c r="AI133" s="2299"/>
      <c r="AJ133" s="2299"/>
      <c r="AK133" s="807" t="s">
        <v>1252</v>
      </c>
      <c r="AL133" s="2299"/>
      <c r="AM133" s="2299"/>
      <c r="AN133" s="2299"/>
      <c r="AO133" s="2299"/>
      <c r="AP133" s="2299"/>
      <c r="AQ133" s="2299"/>
    </row>
    <row r="134" spans="1:43" ht="11.25" customHeight="1" x14ac:dyDescent="0.15">
      <c r="A134" s="2833" t="s">
        <v>716</v>
      </c>
      <c r="B134" s="869" t="s">
        <v>1730</v>
      </c>
      <c r="C134" s="2826" t="s">
        <v>42</v>
      </c>
      <c r="D134" s="2826" t="s">
        <v>769</v>
      </c>
      <c r="E134" s="2826" t="s">
        <v>777</v>
      </c>
      <c r="F134" s="799" t="s">
        <v>778</v>
      </c>
      <c r="G134" s="793">
        <v>39959</v>
      </c>
      <c r="H134" s="800">
        <v>20000000</v>
      </c>
      <c r="I134" s="2835">
        <v>40038</v>
      </c>
      <c r="J134" s="806" t="s">
        <v>754</v>
      </c>
      <c r="K134" s="2835">
        <v>40038</v>
      </c>
      <c r="L134" s="800">
        <v>19998760</v>
      </c>
      <c r="M134" s="2838">
        <v>40050</v>
      </c>
      <c r="N134" s="2838">
        <v>40091</v>
      </c>
      <c r="O134" s="2826"/>
      <c r="P134" s="2828">
        <f>SUM(L134:L139)</f>
        <v>131894192</v>
      </c>
      <c r="Q134" s="808"/>
      <c r="R134" s="808"/>
      <c r="S134" s="808"/>
      <c r="T134" s="808"/>
      <c r="U134" s="2795">
        <v>40165</v>
      </c>
      <c r="V134" s="2829">
        <v>45</v>
      </c>
      <c r="W134" s="2843">
        <v>19971526</v>
      </c>
      <c r="X134" s="775"/>
      <c r="Y134" s="775"/>
      <c r="Z134" s="2839"/>
      <c r="AA134" s="2841">
        <v>131894192</v>
      </c>
      <c r="AB134" s="2826"/>
      <c r="AC134" s="2826"/>
      <c r="AD134" s="2826"/>
      <c r="AE134" s="869"/>
      <c r="AF134" s="2826"/>
      <c r="AG134" s="869"/>
      <c r="AH134" s="2839"/>
      <c r="AI134" s="2794" t="s">
        <v>622</v>
      </c>
      <c r="AJ134" s="2841">
        <f>Z134+AA134+AB134+AC134+AD134+AF134+AH134</f>
        <v>131894192</v>
      </c>
      <c r="AK134" s="807" t="s">
        <v>407</v>
      </c>
      <c r="AL134" s="2826" t="s">
        <v>775</v>
      </c>
      <c r="AM134" s="2826">
        <v>3118592588</v>
      </c>
      <c r="AN134" s="2826"/>
      <c r="AO134" s="2826" t="s">
        <v>1230</v>
      </c>
      <c r="AP134" s="2826" t="s">
        <v>1249</v>
      </c>
      <c r="AQ134" s="2826" t="s">
        <v>1230</v>
      </c>
    </row>
    <row r="135" spans="1:43" ht="18" x14ac:dyDescent="0.15">
      <c r="A135" s="2834"/>
      <c r="B135" s="870" t="s">
        <v>1731</v>
      </c>
      <c r="C135" s="2827"/>
      <c r="D135" s="2827"/>
      <c r="E135" s="2827"/>
      <c r="F135" s="799" t="s">
        <v>779</v>
      </c>
      <c r="G135" s="793">
        <v>39951</v>
      </c>
      <c r="H135" s="800">
        <v>23000000</v>
      </c>
      <c r="I135" s="2836"/>
      <c r="J135" s="806" t="s">
        <v>755</v>
      </c>
      <c r="K135" s="2836"/>
      <c r="L135" s="800">
        <v>22953952</v>
      </c>
      <c r="M135" s="2827"/>
      <c r="N135" s="2827"/>
      <c r="O135" s="2827"/>
      <c r="P135" s="2827"/>
      <c r="Q135" s="808"/>
      <c r="R135" s="808"/>
      <c r="S135" s="808"/>
      <c r="T135" s="808"/>
      <c r="U135" s="2774"/>
      <c r="V135" s="2830"/>
      <c r="W135" s="2844"/>
      <c r="X135" s="775"/>
      <c r="Y135" s="775"/>
      <c r="Z135" s="2840"/>
      <c r="AA135" s="2842"/>
      <c r="AB135" s="2827"/>
      <c r="AC135" s="2827"/>
      <c r="AD135" s="2827"/>
      <c r="AE135" s="870"/>
      <c r="AF135" s="2827"/>
      <c r="AG135" s="870"/>
      <c r="AH135" s="2840"/>
      <c r="AI135" s="2774"/>
      <c r="AJ135" s="2842"/>
      <c r="AK135" s="807" t="s">
        <v>407</v>
      </c>
      <c r="AL135" s="2827"/>
      <c r="AM135" s="2827"/>
      <c r="AN135" s="2827"/>
      <c r="AO135" s="2827"/>
      <c r="AP135" s="2827"/>
      <c r="AQ135" s="2827"/>
    </row>
    <row r="136" spans="1:43" ht="27" x14ac:dyDescent="0.15">
      <c r="A136" s="2834"/>
      <c r="B136" s="870" t="s">
        <v>1732</v>
      </c>
      <c r="C136" s="2827"/>
      <c r="D136" s="2827"/>
      <c r="E136" s="2827"/>
      <c r="F136" s="799" t="s">
        <v>780</v>
      </c>
      <c r="G136" s="793">
        <v>39947</v>
      </c>
      <c r="H136" s="800">
        <v>20000000</v>
      </c>
      <c r="I136" s="2836"/>
      <c r="J136" s="806" t="s">
        <v>756</v>
      </c>
      <c r="K136" s="2836"/>
      <c r="L136" s="800">
        <v>19971320</v>
      </c>
      <c r="M136" s="2827"/>
      <c r="N136" s="2827"/>
      <c r="O136" s="2827"/>
      <c r="P136" s="2827"/>
      <c r="Q136" s="808"/>
      <c r="R136" s="808"/>
      <c r="S136" s="808"/>
      <c r="T136" s="808"/>
      <c r="U136" s="2774"/>
      <c r="V136" s="2830"/>
      <c r="W136" s="2844"/>
      <c r="X136" s="775"/>
      <c r="Y136" s="775"/>
      <c r="Z136" s="2840"/>
      <c r="AA136" s="2842"/>
      <c r="AB136" s="2827"/>
      <c r="AC136" s="2827"/>
      <c r="AD136" s="2827"/>
      <c r="AE136" s="870"/>
      <c r="AF136" s="2827"/>
      <c r="AG136" s="870"/>
      <c r="AH136" s="2840"/>
      <c r="AI136" s="2774"/>
      <c r="AJ136" s="2842"/>
      <c r="AK136" s="807" t="s">
        <v>467</v>
      </c>
      <c r="AL136" s="2827"/>
      <c r="AM136" s="2827"/>
      <c r="AN136" s="2827"/>
      <c r="AO136" s="2827"/>
      <c r="AP136" s="2827"/>
      <c r="AQ136" s="2827"/>
    </row>
    <row r="137" spans="1:43" ht="18" x14ac:dyDescent="0.15">
      <c r="A137" s="2834"/>
      <c r="B137" s="870" t="s">
        <v>1733</v>
      </c>
      <c r="C137" s="2827"/>
      <c r="D137" s="2827"/>
      <c r="E137" s="2827"/>
      <c r="F137" s="799" t="s">
        <v>781</v>
      </c>
      <c r="G137" s="793">
        <v>39944</v>
      </c>
      <c r="H137" s="800">
        <v>29000000</v>
      </c>
      <c r="I137" s="2836"/>
      <c r="J137" s="806" t="s">
        <v>757</v>
      </c>
      <c r="K137" s="2836"/>
      <c r="L137" s="800">
        <v>28995656</v>
      </c>
      <c r="M137" s="2827"/>
      <c r="N137" s="2827"/>
      <c r="O137" s="2827"/>
      <c r="P137" s="2827"/>
      <c r="Q137" s="808"/>
      <c r="R137" s="808"/>
      <c r="S137" s="808"/>
      <c r="T137" s="808"/>
      <c r="U137" s="2774"/>
      <c r="V137" s="2830"/>
      <c r="W137" s="2844"/>
      <c r="X137" s="775"/>
      <c r="Y137" s="775"/>
      <c r="Z137" s="2840"/>
      <c r="AA137" s="2842"/>
      <c r="AB137" s="2827"/>
      <c r="AC137" s="2827"/>
      <c r="AD137" s="2827"/>
      <c r="AE137" s="870"/>
      <c r="AF137" s="2827"/>
      <c r="AG137" s="870"/>
      <c r="AH137" s="2840"/>
      <c r="AI137" s="2774"/>
      <c r="AJ137" s="2842"/>
      <c r="AK137" s="807" t="s">
        <v>407</v>
      </c>
      <c r="AL137" s="2827"/>
      <c r="AM137" s="2827"/>
      <c r="AN137" s="2827"/>
      <c r="AO137" s="2827"/>
      <c r="AP137" s="2827"/>
      <c r="AQ137" s="2827"/>
    </row>
    <row r="138" spans="1:43" ht="18" x14ac:dyDescent="0.15">
      <c r="A138" s="2834"/>
      <c r="B138" s="870" t="s">
        <v>1734</v>
      </c>
      <c r="C138" s="2827"/>
      <c r="D138" s="2827"/>
      <c r="E138" s="2827"/>
      <c r="F138" s="799" t="s">
        <v>193</v>
      </c>
      <c r="G138" s="793">
        <v>39944</v>
      </c>
      <c r="H138" s="800">
        <v>20000000</v>
      </c>
      <c r="I138" s="2836"/>
      <c r="J138" s="806" t="s">
        <v>758</v>
      </c>
      <c r="K138" s="2836"/>
      <c r="L138" s="800">
        <v>19998554</v>
      </c>
      <c r="M138" s="2827"/>
      <c r="N138" s="2827"/>
      <c r="O138" s="2827"/>
      <c r="P138" s="2827"/>
      <c r="Q138" s="808"/>
      <c r="R138" s="808"/>
      <c r="S138" s="808"/>
      <c r="T138" s="808"/>
      <c r="U138" s="2774"/>
      <c r="V138" s="2830"/>
      <c r="W138" s="2844"/>
      <c r="X138" s="775"/>
      <c r="Y138" s="775"/>
      <c r="Z138" s="2840"/>
      <c r="AA138" s="2842"/>
      <c r="AB138" s="2827"/>
      <c r="AC138" s="2827"/>
      <c r="AD138" s="2827"/>
      <c r="AE138" s="870"/>
      <c r="AF138" s="2827"/>
      <c r="AG138" s="870"/>
      <c r="AH138" s="2840"/>
      <c r="AI138" s="2774"/>
      <c r="AJ138" s="2842"/>
      <c r="AK138" s="807" t="s">
        <v>422</v>
      </c>
      <c r="AL138" s="2827"/>
      <c r="AM138" s="2827"/>
      <c r="AN138" s="2827"/>
      <c r="AO138" s="2827"/>
      <c r="AP138" s="2827"/>
      <c r="AQ138" s="2827"/>
    </row>
    <row r="139" spans="1:43" ht="27" x14ac:dyDescent="0.15">
      <c r="A139" s="2834"/>
      <c r="B139" s="870" t="s">
        <v>1735</v>
      </c>
      <c r="C139" s="2827"/>
      <c r="D139" s="2827"/>
      <c r="E139" s="2827"/>
      <c r="F139" s="799" t="s">
        <v>782</v>
      </c>
      <c r="G139" s="793">
        <v>39951</v>
      </c>
      <c r="H139" s="800">
        <v>20000000</v>
      </c>
      <c r="I139" s="2837"/>
      <c r="J139" s="806" t="s">
        <v>759</v>
      </c>
      <c r="K139" s="2837"/>
      <c r="L139" s="800">
        <v>19975950</v>
      </c>
      <c r="M139" s="2827"/>
      <c r="N139" s="2827"/>
      <c r="O139" s="2827"/>
      <c r="P139" s="2827"/>
      <c r="Q139" s="808"/>
      <c r="R139" s="808"/>
      <c r="S139" s="808"/>
      <c r="T139" s="808"/>
      <c r="U139" s="2774"/>
      <c r="V139" s="2831"/>
      <c r="W139" s="2845"/>
      <c r="X139" s="775"/>
      <c r="Y139" s="775"/>
      <c r="Z139" s="2840"/>
      <c r="AA139" s="2842"/>
      <c r="AB139" s="2827"/>
      <c r="AC139" s="2827"/>
      <c r="AD139" s="2827"/>
      <c r="AE139" s="870"/>
      <c r="AF139" s="2827"/>
      <c r="AG139" s="870"/>
      <c r="AH139" s="2840"/>
      <c r="AI139" s="2774"/>
      <c r="AJ139" s="2842"/>
      <c r="AK139" s="807" t="s">
        <v>1253</v>
      </c>
      <c r="AL139" s="2827"/>
      <c r="AM139" s="2827"/>
      <c r="AN139" s="2827"/>
      <c r="AO139" s="2827"/>
      <c r="AP139" s="2827"/>
      <c r="AQ139" s="2827"/>
    </row>
    <row r="140" spans="1:43" x14ac:dyDescent="0.15">
      <c r="A140" s="2793" t="s">
        <v>717</v>
      </c>
      <c r="B140" s="2826" t="s">
        <v>768</v>
      </c>
      <c r="C140" s="2826" t="s">
        <v>42</v>
      </c>
      <c r="D140" s="2826" t="s">
        <v>769</v>
      </c>
      <c r="E140" s="2826" t="s">
        <v>777</v>
      </c>
      <c r="F140" s="799" t="s">
        <v>770</v>
      </c>
      <c r="G140" s="793">
        <v>39988</v>
      </c>
      <c r="H140" s="800">
        <v>18000000</v>
      </c>
      <c r="I140" s="2838">
        <v>40038</v>
      </c>
      <c r="J140" s="806" t="s">
        <v>760</v>
      </c>
      <c r="K140" s="2838">
        <v>40038</v>
      </c>
      <c r="L140" s="800">
        <v>17809618</v>
      </c>
      <c r="M140" s="2838">
        <v>40049</v>
      </c>
      <c r="N140" s="2838">
        <v>40064</v>
      </c>
      <c r="O140" s="2826">
        <v>3</v>
      </c>
      <c r="P140" s="2828">
        <f>L140+L141+L142+L143+L144</f>
        <v>102620259</v>
      </c>
      <c r="Q140" s="808"/>
      <c r="R140" s="808"/>
      <c r="S140" s="808"/>
      <c r="T140" s="808"/>
      <c r="U140" s="2826">
        <v>0</v>
      </c>
      <c r="V140" s="2826">
        <v>0</v>
      </c>
      <c r="W140" s="2826">
        <v>0</v>
      </c>
      <c r="X140" s="2838">
        <v>40155</v>
      </c>
      <c r="Y140" s="2838">
        <v>40171</v>
      </c>
      <c r="Z140" s="2839"/>
      <c r="AA140" s="2841">
        <v>102620259</v>
      </c>
      <c r="AB140" s="2826"/>
      <c r="AC140" s="2826"/>
      <c r="AD140" s="2826"/>
      <c r="AE140" s="869"/>
      <c r="AF140" s="2826"/>
      <c r="AG140" s="869"/>
      <c r="AH140" s="2839"/>
      <c r="AI140" s="2794" t="s">
        <v>622</v>
      </c>
      <c r="AJ140" s="2839">
        <f>Z140+AA140+AB140+AC140+AD140+AF140+AH140</f>
        <v>102620259</v>
      </c>
      <c r="AK140" s="807" t="s">
        <v>1253</v>
      </c>
      <c r="AL140" s="2826" t="s">
        <v>775</v>
      </c>
      <c r="AM140" s="2826">
        <v>3118592588</v>
      </c>
      <c r="AN140" s="2826"/>
      <c r="AO140" s="2826" t="s">
        <v>1230</v>
      </c>
      <c r="AP140" s="2826" t="s">
        <v>1249</v>
      </c>
      <c r="AQ140" s="2826" t="s">
        <v>1230</v>
      </c>
    </row>
    <row r="141" spans="1:43" x14ac:dyDescent="0.15">
      <c r="A141" s="2766"/>
      <c r="B141" s="2827"/>
      <c r="C141" s="2827"/>
      <c r="D141" s="2827"/>
      <c r="E141" s="2827"/>
      <c r="F141" s="799" t="s">
        <v>771</v>
      </c>
      <c r="G141" s="793">
        <v>39944</v>
      </c>
      <c r="H141" s="800">
        <v>21147523</v>
      </c>
      <c r="I141" s="2827"/>
      <c r="J141" s="806" t="s">
        <v>761</v>
      </c>
      <c r="K141" s="2827"/>
      <c r="L141" s="800">
        <v>20736603</v>
      </c>
      <c r="M141" s="2827"/>
      <c r="N141" s="2827"/>
      <c r="O141" s="2827"/>
      <c r="P141" s="2827"/>
      <c r="Q141" s="808"/>
      <c r="R141" s="808"/>
      <c r="S141" s="808"/>
      <c r="T141" s="808"/>
      <c r="U141" s="2827"/>
      <c r="V141" s="2827"/>
      <c r="W141" s="2827"/>
      <c r="X141" s="2827"/>
      <c r="Y141" s="2827"/>
      <c r="Z141" s="2840"/>
      <c r="AA141" s="2842"/>
      <c r="AB141" s="2827"/>
      <c r="AC141" s="2827"/>
      <c r="AD141" s="2827"/>
      <c r="AE141" s="870"/>
      <c r="AF141" s="2827"/>
      <c r="AG141" s="870"/>
      <c r="AH141" s="2840"/>
      <c r="AI141" s="2774"/>
      <c r="AJ141" s="2827"/>
      <c r="AK141" s="807" t="s">
        <v>422</v>
      </c>
      <c r="AL141" s="2827"/>
      <c r="AM141" s="2827"/>
      <c r="AN141" s="2827"/>
      <c r="AO141" s="2827"/>
      <c r="AP141" s="2827"/>
      <c r="AQ141" s="2827"/>
    </row>
    <row r="142" spans="1:43" x14ac:dyDescent="0.15">
      <c r="A142" s="2766"/>
      <c r="B142" s="2827"/>
      <c r="C142" s="2827"/>
      <c r="D142" s="2827"/>
      <c r="E142" s="2827"/>
      <c r="F142" s="799" t="s">
        <v>772</v>
      </c>
      <c r="G142" s="793">
        <v>39959</v>
      </c>
      <c r="H142" s="800">
        <v>29000000</v>
      </c>
      <c r="I142" s="2827"/>
      <c r="J142" s="806" t="s">
        <v>762</v>
      </c>
      <c r="K142" s="2827"/>
      <c r="L142" s="800">
        <v>28987362</v>
      </c>
      <c r="M142" s="2827"/>
      <c r="N142" s="2827"/>
      <c r="O142" s="2827"/>
      <c r="P142" s="2827"/>
      <c r="Q142" s="808"/>
      <c r="R142" s="808"/>
      <c r="S142" s="808"/>
      <c r="T142" s="808"/>
      <c r="U142" s="2827"/>
      <c r="V142" s="2827"/>
      <c r="W142" s="2827"/>
      <c r="X142" s="2827"/>
      <c r="Y142" s="2827"/>
      <c r="Z142" s="2840"/>
      <c r="AA142" s="2842"/>
      <c r="AB142" s="2827"/>
      <c r="AC142" s="2827"/>
      <c r="AD142" s="2827"/>
      <c r="AE142" s="870"/>
      <c r="AF142" s="2827"/>
      <c r="AG142" s="870"/>
      <c r="AH142" s="2840"/>
      <c r="AI142" s="2774"/>
      <c r="AJ142" s="2827"/>
      <c r="AK142" s="807" t="s">
        <v>1252</v>
      </c>
      <c r="AL142" s="2827"/>
      <c r="AM142" s="2827"/>
      <c r="AN142" s="2827"/>
      <c r="AO142" s="2827"/>
      <c r="AP142" s="2827"/>
      <c r="AQ142" s="2827"/>
    </row>
    <row r="143" spans="1:43" x14ac:dyDescent="0.15">
      <c r="A143" s="2766"/>
      <c r="B143" s="2827"/>
      <c r="C143" s="2827"/>
      <c r="D143" s="2827"/>
      <c r="E143" s="2827"/>
      <c r="F143" s="799" t="s">
        <v>773</v>
      </c>
      <c r="G143" s="793">
        <v>39988</v>
      </c>
      <c r="H143" s="800">
        <v>15000000</v>
      </c>
      <c r="I143" s="2827"/>
      <c r="J143" s="806" t="s">
        <v>763</v>
      </c>
      <c r="K143" s="2827"/>
      <c r="L143" s="800">
        <v>14837508</v>
      </c>
      <c r="M143" s="2827"/>
      <c r="N143" s="2827"/>
      <c r="O143" s="2827"/>
      <c r="P143" s="2827"/>
      <c r="Q143" s="808"/>
      <c r="R143" s="808"/>
      <c r="S143" s="808"/>
      <c r="T143" s="808"/>
      <c r="U143" s="2827"/>
      <c r="V143" s="2827"/>
      <c r="W143" s="2827"/>
      <c r="X143" s="2827"/>
      <c r="Y143" s="2827"/>
      <c r="Z143" s="2840"/>
      <c r="AA143" s="2842"/>
      <c r="AB143" s="2827"/>
      <c r="AC143" s="2827"/>
      <c r="AD143" s="2827"/>
      <c r="AE143" s="870"/>
      <c r="AF143" s="2827"/>
      <c r="AG143" s="870"/>
      <c r="AH143" s="2840"/>
      <c r="AI143" s="2774"/>
      <c r="AJ143" s="2827"/>
      <c r="AK143" s="807" t="s">
        <v>292</v>
      </c>
      <c r="AL143" s="2827"/>
      <c r="AM143" s="2827"/>
      <c r="AN143" s="2827"/>
      <c r="AO143" s="2827"/>
      <c r="AP143" s="2827"/>
      <c r="AQ143" s="2827"/>
    </row>
    <row r="144" spans="1:43" x14ac:dyDescent="0.15">
      <c r="A144" s="2766"/>
      <c r="B144" s="2827"/>
      <c r="C144" s="2827"/>
      <c r="D144" s="2827"/>
      <c r="E144" s="2827"/>
      <c r="F144" s="799" t="s">
        <v>774</v>
      </c>
      <c r="G144" s="793">
        <v>39944</v>
      </c>
      <c r="H144" s="800">
        <v>20263036</v>
      </c>
      <c r="I144" s="2827"/>
      <c r="J144" s="806" t="s">
        <v>764</v>
      </c>
      <c r="K144" s="2827"/>
      <c r="L144" s="800">
        <v>20249168</v>
      </c>
      <c r="M144" s="2827"/>
      <c r="N144" s="2827"/>
      <c r="O144" s="2827"/>
      <c r="P144" s="2827"/>
      <c r="Q144" s="808"/>
      <c r="R144" s="808"/>
      <c r="S144" s="808"/>
      <c r="T144" s="808"/>
      <c r="U144" s="2827"/>
      <c r="V144" s="2827"/>
      <c r="W144" s="2827"/>
      <c r="X144" s="2827"/>
      <c r="Y144" s="2827"/>
      <c r="Z144" s="2840"/>
      <c r="AA144" s="2842"/>
      <c r="AB144" s="2827"/>
      <c r="AC144" s="2827"/>
      <c r="AD144" s="2827"/>
      <c r="AE144" s="870"/>
      <c r="AF144" s="2827"/>
      <c r="AG144" s="870"/>
      <c r="AH144" s="2840"/>
      <c r="AI144" s="2774"/>
      <c r="AJ144" s="2827"/>
      <c r="AK144" s="807" t="s">
        <v>1254</v>
      </c>
      <c r="AL144" s="2827"/>
      <c r="AM144" s="2827"/>
      <c r="AN144" s="2827"/>
      <c r="AO144" s="2827"/>
      <c r="AP144" s="2827"/>
      <c r="AQ144" s="2827"/>
    </row>
    <row r="145" spans="1:43" ht="36" x14ac:dyDescent="0.15">
      <c r="A145" s="779" t="s">
        <v>718</v>
      </c>
      <c r="B145" s="778" t="s">
        <v>411</v>
      </c>
      <c r="C145" s="779" t="s">
        <v>401</v>
      </c>
      <c r="D145" s="778" t="s">
        <v>783</v>
      </c>
      <c r="E145" s="794" t="s">
        <v>784</v>
      </c>
      <c r="F145" s="799" t="s">
        <v>785</v>
      </c>
      <c r="G145" s="793">
        <v>39962</v>
      </c>
      <c r="H145" s="800">
        <v>9272635</v>
      </c>
      <c r="I145" s="775">
        <v>40045</v>
      </c>
      <c r="J145" s="806" t="s">
        <v>791</v>
      </c>
      <c r="K145" s="793">
        <v>40045</v>
      </c>
      <c r="L145" s="800">
        <v>9172000</v>
      </c>
      <c r="M145" s="806">
        <v>40050</v>
      </c>
      <c r="N145" s="830">
        <v>40051</v>
      </c>
      <c r="O145" s="779">
        <v>2</v>
      </c>
      <c r="P145" s="808">
        <v>9172000</v>
      </c>
      <c r="Q145" s="808"/>
      <c r="R145" s="808"/>
      <c r="S145" s="808"/>
      <c r="T145" s="808"/>
      <c r="U145" s="794">
        <v>0</v>
      </c>
      <c r="V145" s="794">
        <v>0</v>
      </c>
      <c r="W145" s="794">
        <v>0</v>
      </c>
      <c r="X145" s="775">
        <v>40112</v>
      </c>
      <c r="Y145" s="775">
        <v>40144</v>
      </c>
      <c r="Z145" s="774"/>
      <c r="AA145" s="774">
        <v>9172000</v>
      </c>
      <c r="AB145" s="772"/>
      <c r="AC145" s="772"/>
      <c r="AD145" s="772"/>
      <c r="AE145" s="772"/>
      <c r="AF145" s="772"/>
      <c r="AG145" s="772"/>
      <c r="AH145" s="774"/>
      <c r="AI145" s="809" t="s">
        <v>406</v>
      </c>
      <c r="AJ145" s="801">
        <v>9172000</v>
      </c>
      <c r="AK145" s="798"/>
      <c r="AL145" s="798" t="s">
        <v>786</v>
      </c>
      <c r="AM145" s="798">
        <v>3107524410</v>
      </c>
      <c r="AN145" s="798"/>
    </row>
    <row r="146" spans="1:43" ht="18" x14ac:dyDescent="0.15">
      <c r="A146" s="779" t="s">
        <v>719</v>
      </c>
      <c r="B146" s="778" t="s">
        <v>725</v>
      </c>
      <c r="C146" s="779" t="s">
        <v>720</v>
      </c>
      <c r="D146" s="778" t="s">
        <v>1843</v>
      </c>
      <c r="E146" s="794" t="s">
        <v>40</v>
      </c>
      <c r="F146" s="799" t="s">
        <v>415</v>
      </c>
      <c r="G146" s="793">
        <v>39994</v>
      </c>
      <c r="H146" s="800">
        <v>80000000</v>
      </c>
      <c r="I146" s="775">
        <v>40049</v>
      </c>
      <c r="J146" s="806" t="s">
        <v>792</v>
      </c>
      <c r="K146" s="793">
        <v>40049</v>
      </c>
      <c r="L146" s="800">
        <v>7990983</v>
      </c>
      <c r="M146" s="806">
        <v>40051</v>
      </c>
      <c r="N146" s="775">
        <v>40073</v>
      </c>
      <c r="O146" s="779">
        <v>1</v>
      </c>
      <c r="P146" s="808">
        <v>7990983</v>
      </c>
      <c r="Q146" s="808"/>
      <c r="R146" s="808"/>
      <c r="S146" s="808"/>
      <c r="T146" s="808"/>
      <c r="U146" s="794">
        <v>0</v>
      </c>
      <c r="V146" s="794">
        <v>0</v>
      </c>
      <c r="W146" s="794">
        <v>0</v>
      </c>
      <c r="X146" s="775">
        <v>40102</v>
      </c>
      <c r="Y146" s="775">
        <v>40140</v>
      </c>
      <c r="Z146" s="774"/>
      <c r="AA146" s="774">
        <v>7990983</v>
      </c>
      <c r="AB146" s="772"/>
      <c r="AC146" s="772"/>
      <c r="AD146" s="772"/>
      <c r="AE146" s="772"/>
      <c r="AF146" s="772"/>
      <c r="AG146" s="772"/>
      <c r="AH146" s="774"/>
      <c r="AI146" s="798" t="s">
        <v>793</v>
      </c>
      <c r="AJ146" s="801">
        <f t="shared" ref="AJ146:AJ168" si="3">Z146+AA146+AB146+AC146+AD146+AF146+AH146</f>
        <v>7990983</v>
      </c>
      <c r="AK146" s="807" t="s">
        <v>292</v>
      </c>
      <c r="AL146" s="798" t="s">
        <v>53</v>
      </c>
      <c r="AM146" s="798">
        <v>3138695353</v>
      </c>
      <c r="AN146" s="798"/>
    </row>
    <row r="147" spans="1:43" ht="27" x14ac:dyDescent="0.15">
      <c r="A147" s="779" t="s">
        <v>788</v>
      </c>
      <c r="B147" s="778" t="s">
        <v>787</v>
      </c>
      <c r="C147" s="779" t="s">
        <v>720</v>
      </c>
      <c r="D147" s="778" t="s">
        <v>721</v>
      </c>
      <c r="E147" s="794" t="s">
        <v>56</v>
      </c>
      <c r="F147" s="799" t="s">
        <v>722</v>
      </c>
      <c r="G147" s="793">
        <v>40037</v>
      </c>
      <c r="H147" s="800">
        <v>11000000</v>
      </c>
      <c r="I147" s="775">
        <v>40052</v>
      </c>
      <c r="J147" s="806" t="s">
        <v>801</v>
      </c>
      <c r="K147" s="793">
        <v>40052</v>
      </c>
      <c r="L147" s="800">
        <v>10989312</v>
      </c>
      <c r="M147" s="806">
        <v>40052</v>
      </c>
      <c r="N147" s="775">
        <v>40073</v>
      </c>
      <c r="O147" s="779">
        <v>1</v>
      </c>
      <c r="P147" s="808">
        <v>10989312</v>
      </c>
      <c r="Q147" s="808"/>
      <c r="R147" s="808"/>
      <c r="S147" s="808"/>
      <c r="T147" s="808"/>
      <c r="U147" s="794">
        <v>0</v>
      </c>
      <c r="V147" s="794">
        <v>0</v>
      </c>
      <c r="W147" s="794">
        <v>0</v>
      </c>
      <c r="X147" s="775">
        <v>40102</v>
      </c>
      <c r="Y147" s="775">
        <v>40140</v>
      </c>
      <c r="Z147" s="774"/>
      <c r="AA147" s="774">
        <v>10989312</v>
      </c>
      <c r="AB147" s="780"/>
      <c r="AC147" s="780"/>
      <c r="AD147" s="780"/>
      <c r="AE147" s="780"/>
      <c r="AF147" s="780"/>
      <c r="AG147" s="780"/>
      <c r="AH147" s="774"/>
      <c r="AI147" s="809" t="s">
        <v>723</v>
      </c>
      <c r="AJ147" s="801">
        <f t="shared" si="3"/>
        <v>10989312</v>
      </c>
      <c r="AK147" s="807" t="s">
        <v>335</v>
      </c>
      <c r="AL147" s="798" t="s">
        <v>724</v>
      </c>
      <c r="AM147" s="798">
        <v>3118956522</v>
      </c>
      <c r="AN147" s="798"/>
    </row>
    <row r="148" spans="1:43" ht="18" x14ac:dyDescent="0.15">
      <c r="A148" s="779" t="s">
        <v>790</v>
      </c>
      <c r="B148" s="778" t="s">
        <v>727</v>
      </c>
      <c r="C148" s="779" t="s">
        <v>720</v>
      </c>
      <c r="D148" s="778" t="s">
        <v>789</v>
      </c>
      <c r="E148" s="794" t="s">
        <v>794</v>
      </c>
      <c r="F148" s="799" t="s">
        <v>795</v>
      </c>
      <c r="G148" s="793">
        <v>39959</v>
      </c>
      <c r="H148" s="800">
        <v>7000000</v>
      </c>
      <c r="I148" s="775">
        <v>40052</v>
      </c>
      <c r="J148" s="806" t="s">
        <v>802</v>
      </c>
      <c r="K148" s="793">
        <v>40052</v>
      </c>
      <c r="L148" s="800">
        <v>6997624</v>
      </c>
      <c r="M148" s="806">
        <v>40052</v>
      </c>
      <c r="N148" s="775">
        <v>40073</v>
      </c>
      <c r="O148" s="779">
        <v>1</v>
      </c>
      <c r="P148" s="808">
        <v>6997624</v>
      </c>
      <c r="Q148" s="808"/>
      <c r="R148" s="808"/>
      <c r="S148" s="808"/>
      <c r="T148" s="808"/>
      <c r="U148" s="794">
        <v>0</v>
      </c>
      <c r="V148" s="794">
        <v>0</v>
      </c>
      <c r="W148" s="794">
        <v>0</v>
      </c>
      <c r="X148" s="775">
        <v>40102</v>
      </c>
      <c r="Y148" s="775">
        <v>40134</v>
      </c>
      <c r="Z148" s="774"/>
      <c r="AA148" s="774">
        <v>6997624</v>
      </c>
      <c r="AB148" s="772"/>
      <c r="AC148" s="772"/>
      <c r="AD148" s="772"/>
      <c r="AE148" s="772"/>
      <c r="AF148" s="772"/>
      <c r="AG148" s="772"/>
      <c r="AH148" s="774"/>
      <c r="AI148" s="798" t="s">
        <v>796</v>
      </c>
      <c r="AJ148" s="801">
        <f t="shared" si="3"/>
        <v>6997624</v>
      </c>
      <c r="AK148" s="807" t="s">
        <v>407</v>
      </c>
      <c r="AL148" s="798" t="s">
        <v>642</v>
      </c>
      <c r="AM148" s="798">
        <v>3133695668</v>
      </c>
      <c r="AN148" s="798"/>
      <c r="AO148" s="803" t="s">
        <v>1229</v>
      </c>
      <c r="AP148" s="804" t="s">
        <v>1249</v>
      </c>
      <c r="AQ148" s="803" t="s">
        <v>1229</v>
      </c>
    </row>
    <row r="149" spans="1:43" ht="36" x14ac:dyDescent="0.15">
      <c r="A149" s="779" t="s">
        <v>797</v>
      </c>
      <c r="B149" s="778" t="s">
        <v>798</v>
      </c>
      <c r="C149" s="779" t="s">
        <v>42</v>
      </c>
      <c r="D149" s="778" t="s">
        <v>154</v>
      </c>
      <c r="E149" s="794" t="s">
        <v>281</v>
      </c>
      <c r="F149" s="799" t="s">
        <v>799</v>
      </c>
      <c r="G149" s="793">
        <v>39933</v>
      </c>
      <c r="H149" s="800">
        <v>2600000</v>
      </c>
      <c r="I149" s="775">
        <v>40053</v>
      </c>
      <c r="J149" s="806" t="s">
        <v>800</v>
      </c>
      <c r="K149" s="793">
        <v>40053</v>
      </c>
      <c r="L149" s="800">
        <v>2599950</v>
      </c>
      <c r="M149" s="806">
        <v>40056</v>
      </c>
      <c r="N149" s="775">
        <v>40056</v>
      </c>
      <c r="O149" s="779">
        <v>15</v>
      </c>
      <c r="P149" s="808">
        <v>2599950</v>
      </c>
      <c r="Q149" s="808"/>
      <c r="R149" s="808"/>
      <c r="S149" s="808"/>
      <c r="T149" s="808"/>
      <c r="U149" s="794">
        <v>0</v>
      </c>
      <c r="V149" s="794">
        <v>0</v>
      </c>
      <c r="W149" s="794">
        <v>0</v>
      </c>
      <c r="X149" s="775">
        <v>40067</v>
      </c>
      <c r="Y149" s="775">
        <v>40099</v>
      </c>
      <c r="Z149" s="774"/>
      <c r="AA149" s="774">
        <v>2599950</v>
      </c>
      <c r="AB149" s="772"/>
      <c r="AC149" s="772"/>
      <c r="AD149" s="772"/>
      <c r="AE149" s="772"/>
      <c r="AF149" s="772"/>
      <c r="AG149" s="772"/>
      <c r="AH149" s="774"/>
      <c r="AI149" s="798" t="s">
        <v>347</v>
      </c>
      <c r="AJ149" s="801">
        <f t="shared" si="3"/>
        <v>2599950</v>
      </c>
      <c r="AK149" s="807" t="s">
        <v>1064</v>
      </c>
      <c r="AL149" s="798" t="s">
        <v>157</v>
      </c>
      <c r="AM149" s="798">
        <v>3204699329</v>
      </c>
      <c r="AN149" s="798"/>
      <c r="AO149" s="803" t="s">
        <v>1229</v>
      </c>
      <c r="AQ149" s="803" t="s">
        <v>1229</v>
      </c>
    </row>
    <row r="150" spans="1:43" ht="36" x14ac:dyDescent="0.15">
      <c r="A150" s="779" t="s">
        <v>922</v>
      </c>
      <c r="B150" s="778" t="s">
        <v>850</v>
      </c>
      <c r="C150" s="779" t="s">
        <v>401</v>
      </c>
      <c r="D150" s="778" t="s">
        <v>923</v>
      </c>
      <c r="E150" s="794" t="s">
        <v>924</v>
      </c>
      <c r="F150" s="799" t="s">
        <v>925</v>
      </c>
      <c r="G150" s="793">
        <v>39962</v>
      </c>
      <c r="H150" s="800">
        <v>9564491</v>
      </c>
      <c r="I150" s="775">
        <v>40060</v>
      </c>
      <c r="J150" s="806" t="s">
        <v>1045</v>
      </c>
      <c r="K150" s="793">
        <v>40060</v>
      </c>
      <c r="L150" s="800">
        <v>9200000</v>
      </c>
      <c r="M150" s="806">
        <v>40065</v>
      </c>
      <c r="N150" s="775"/>
      <c r="O150" s="779">
        <v>2</v>
      </c>
      <c r="P150" s="808">
        <v>9200000</v>
      </c>
      <c r="Q150" s="808"/>
      <c r="R150" s="808"/>
      <c r="S150" s="808"/>
      <c r="T150" s="808"/>
      <c r="U150" s="794"/>
      <c r="V150" s="794"/>
      <c r="W150" s="794"/>
      <c r="X150" s="775"/>
      <c r="Y150" s="775"/>
      <c r="Z150" s="774"/>
      <c r="AA150" s="774">
        <v>9200000</v>
      </c>
      <c r="AB150" s="772"/>
      <c r="AC150" s="772"/>
      <c r="AD150" s="772"/>
      <c r="AE150" s="772"/>
      <c r="AF150" s="772"/>
      <c r="AG150" s="772"/>
      <c r="AH150" s="774"/>
      <c r="AI150" s="798" t="s">
        <v>406</v>
      </c>
      <c r="AJ150" s="801">
        <f t="shared" si="3"/>
        <v>9200000</v>
      </c>
      <c r="AK150" s="798"/>
      <c r="AL150" s="798" t="s">
        <v>926</v>
      </c>
      <c r="AM150" s="798">
        <v>7316106</v>
      </c>
      <c r="AN150" s="798"/>
    </row>
    <row r="151" spans="1:43" ht="21" customHeight="1" x14ac:dyDescent="0.15">
      <c r="A151" s="2299" t="s">
        <v>815</v>
      </c>
      <c r="B151" s="819" t="s">
        <v>1738</v>
      </c>
      <c r="C151" s="2286" t="s">
        <v>42</v>
      </c>
      <c r="D151" s="2286" t="s">
        <v>1044</v>
      </c>
      <c r="E151" s="2286" t="s">
        <v>116</v>
      </c>
      <c r="F151" s="799" t="s">
        <v>308</v>
      </c>
      <c r="G151" s="793">
        <v>39944</v>
      </c>
      <c r="H151" s="800">
        <v>22000000</v>
      </c>
      <c r="I151" s="2769">
        <v>40060</v>
      </c>
      <c r="J151" s="806" t="s">
        <v>1046</v>
      </c>
      <c r="K151" s="2769">
        <v>40060</v>
      </c>
      <c r="L151" s="800">
        <v>21988637</v>
      </c>
      <c r="M151" s="2769">
        <v>40060</v>
      </c>
      <c r="N151" s="2769">
        <v>40085</v>
      </c>
      <c r="O151" s="2776" t="s">
        <v>697</v>
      </c>
      <c r="P151" s="2313">
        <v>124304337</v>
      </c>
      <c r="Q151" s="808"/>
      <c r="R151" s="808"/>
      <c r="S151" s="808"/>
      <c r="T151" s="808"/>
      <c r="U151" s="2770">
        <v>40164</v>
      </c>
      <c r="V151" s="2811">
        <v>45</v>
      </c>
      <c r="W151" s="2811">
        <v>26936056</v>
      </c>
      <c r="X151" s="2769"/>
      <c r="Y151" s="2769"/>
      <c r="Z151" s="2313"/>
      <c r="AA151" s="795">
        <v>21988637</v>
      </c>
      <c r="AB151" s="2313"/>
      <c r="AC151" s="2313"/>
      <c r="AD151" s="2313"/>
      <c r="AE151" s="792"/>
      <c r="AF151" s="2313"/>
      <c r="AG151" s="792"/>
      <c r="AH151" s="2313"/>
      <c r="AI151" s="2313" t="s">
        <v>1132</v>
      </c>
      <c r="AJ151" s="801">
        <f t="shared" si="3"/>
        <v>21988637</v>
      </c>
      <c r="AK151" s="798"/>
      <c r="AL151" s="2313" t="s">
        <v>348</v>
      </c>
      <c r="AM151" s="2313">
        <v>3138308700</v>
      </c>
      <c r="AN151" s="2313" t="s">
        <v>1366</v>
      </c>
    </row>
    <row r="152" spans="1:43" ht="18" x14ac:dyDescent="0.15">
      <c r="A152" s="2299"/>
      <c r="B152" s="819" t="s">
        <v>1739</v>
      </c>
      <c r="C152" s="2286"/>
      <c r="D152" s="2286"/>
      <c r="E152" s="2286"/>
      <c r="F152" s="799" t="s">
        <v>309</v>
      </c>
      <c r="G152" s="793">
        <v>39955</v>
      </c>
      <c r="H152" s="800">
        <v>30058423</v>
      </c>
      <c r="I152" s="2769"/>
      <c r="J152" s="806" t="s">
        <v>1047</v>
      </c>
      <c r="K152" s="2769"/>
      <c r="L152" s="800">
        <v>29987948</v>
      </c>
      <c r="M152" s="2769"/>
      <c r="N152" s="2769"/>
      <c r="O152" s="2769"/>
      <c r="P152" s="2313"/>
      <c r="Q152" s="808"/>
      <c r="R152" s="808"/>
      <c r="S152" s="808"/>
      <c r="T152" s="808"/>
      <c r="U152" s="2286"/>
      <c r="V152" s="2811"/>
      <c r="W152" s="2811"/>
      <c r="X152" s="2769"/>
      <c r="Y152" s="2769"/>
      <c r="Z152" s="2313"/>
      <c r="AA152" s="795">
        <v>56924004</v>
      </c>
      <c r="AB152" s="2313"/>
      <c r="AC152" s="2313"/>
      <c r="AD152" s="2313"/>
      <c r="AE152" s="792"/>
      <c r="AF152" s="2313"/>
      <c r="AG152" s="792"/>
      <c r="AH152" s="2313"/>
      <c r="AI152" s="2313"/>
      <c r="AJ152" s="801">
        <f t="shared" si="3"/>
        <v>56924004</v>
      </c>
      <c r="AK152" s="798"/>
      <c r="AL152" s="2313"/>
      <c r="AM152" s="2313"/>
      <c r="AN152" s="2313"/>
    </row>
    <row r="153" spans="1:43" ht="18" x14ac:dyDescent="0.15">
      <c r="A153" s="2299"/>
      <c r="B153" s="819" t="s">
        <v>1740</v>
      </c>
      <c r="C153" s="2286"/>
      <c r="D153" s="2286"/>
      <c r="E153" s="2286"/>
      <c r="F153" s="799" t="s">
        <v>310</v>
      </c>
      <c r="G153" s="793">
        <v>39951</v>
      </c>
      <c r="H153" s="800">
        <v>36385202</v>
      </c>
      <c r="I153" s="2769"/>
      <c r="J153" s="806" t="s">
        <v>1048</v>
      </c>
      <c r="K153" s="2769"/>
      <c r="L153" s="800">
        <v>36369406</v>
      </c>
      <c r="M153" s="2769"/>
      <c r="N153" s="2769"/>
      <c r="O153" s="2769"/>
      <c r="P153" s="2313"/>
      <c r="Q153" s="808"/>
      <c r="R153" s="808"/>
      <c r="S153" s="808"/>
      <c r="T153" s="808"/>
      <c r="U153" s="2286"/>
      <c r="V153" s="2811"/>
      <c r="W153" s="2811"/>
      <c r="X153" s="2769"/>
      <c r="Y153" s="2769"/>
      <c r="Z153" s="2313"/>
      <c r="AA153" s="795">
        <v>43316478</v>
      </c>
      <c r="AB153" s="2313"/>
      <c r="AC153" s="2313"/>
      <c r="AD153" s="2313"/>
      <c r="AE153" s="792"/>
      <c r="AF153" s="2313"/>
      <c r="AG153" s="792"/>
      <c r="AH153" s="2313"/>
      <c r="AI153" s="2313"/>
      <c r="AJ153" s="801">
        <f t="shared" si="3"/>
        <v>43316478</v>
      </c>
      <c r="AK153" s="798"/>
      <c r="AL153" s="2313"/>
      <c r="AM153" s="2313"/>
      <c r="AN153" s="2313"/>
    </row>
    <row r="154" spans="1:43" ht="27" x14ac:dyDescent="0.15">
      <c r="A154" s="2299"/>
      <c r="B154" s="819" t="s">
        <v>1831</v>
      </c>
      <c r="C154" s="2286"/>
      <c r="D154" s="2286"/>
      <c r="E154" s="2286"/>
      <c r="F154" s="799" t="s">
        <v>311</v>
      </c>
      <c r="G154" s="793">
        <v>39951</v>
      </c>
      <c r="H154" s="800">
        <v>35972307</v>
      </c>
      <c r="I154" s="2769"/>
      <c r="J154" s="806" t="s">
        <v>1049</v>
      </c>
      <c r="K154" s="2769"/>
      <c r="L154" s="800">
        <v>35958346</v>
      </c>
      <c r="M154" s="2769"/>
      <c r="N154" s="2769"/>
      <c r="O154" s="2769"/>
      <c r="P154" s="2313"/>
      <c r="Q154" s="808"/>
      <c r="R154" s="808"/>
      <c r="S154" s="808"/>
      <c r="T154" s="808"/>
      <c r="U154" s="2286"/>
      <c r="V154" s="2811"/>
      <c r="W154" s="2811"/>
      <c r="X154" s="2769"/>
      <c r="Y154" s="2769"/>
      <c r="Z154" s="2313"/>
      <c r="AA154" s="795">
        <v>35958346</v>
      </c>
      <c r="AB154" s="2313"/>
      <c r="AC154" s="2313"/>
      <c r="AD154" s="2313"/>
      <c r="AE154" s="792"/>
      <c r="AF154" s="2313"/>
      <c r="AG154" s="792"/>
      <c r="AH154" s="2313"/>
      <c r="AI154" s="2313"/>
      <c r="AJ154" s="801">
        <f t="shared" si="3"/>
        <v>35958346</v>
      </c>
      <c r="AK154" s="798"/>
      <c r="AL154" s="2313"/>
      <c r="AM154" s="2313"/>
      <c r="AN154" s="2313"/>
    </row>
    <row r="155" spans="1:43" ht="11.25" customHeight="1" x14ac:dyDescent="0.15">
      <c r="A155" s="2299" t="s">
        <v>816</v>
      </c>
      <c r="B155" s="819" t="s">
        <v>1747</v>
      </c>
      <c r="C155" s="2299" t="s">
        <v>42</v>
      </c>
      <c r="D155" s="2286" t="s">
        <v>822</v>
      </c>
      <c r="E155" s="2299" t="s">
        <v>446</v>
      </c>
      <c r="F155" s="799" t="s">
        <v>192</v>
      </c>
      <c r="G155" s="793">
        <v>39944</v>
      </c>
      <c r="H155" s="800">
        <v>20000000</v>
      </c>
      <c r="I155" s="2769">
        <v>40060</v>
      </c>
      <c r="J155" s="806" t="s">
        <v>1050</v>
      </c>
      <c r="K155" s="2769">
        <v>40060</v>
      </c>
      <c r="L155" s="800">
        <v>19980416</v>
      </c>
      <c r="M155" s="2769">
        <v>40060</v>
      </c>
      <c r="N155" s="2769">
        <v>40081</v>
      </c>
      <c r="O155" s="2299">
        <v>3</v>
      </c>
      <c r="P155" s="2856">
        <v>136520172</v>
      </c>
      <c r="Q155" s="808"/>
      <c r="R155" s="808"/>
      <c r="S155" s="808"/>
      <c r="T155" s="808"/>
      <c r="U155" s="775"/>
      <c r="V155" s="775"/>
      <c r="W155" s="775"/>
      <c r="X155" s="775"/>
      <c r="Y155" s="775"/>
      <c r="Z155" s="774"/>
      <c r="AA155" s="795">
        <v>19980416</v>
      </c>
      <c r="AB155" s="2299"/>
      <c r="AC155" s="2299"/>
      <c r="AD155" s="2299"/>
      <c r="AE155" s="779"/>
      <c r="AF155" s="2299"/>
      <c r="AG155" s="779"/>
      <c r="AH155" s="2777"/>
      <c r="AI155" s="2299" t="s">
        <v>1133</v>
      </c>
      <c r="AJ155" s="801">
        <f t="shared" si="3"/>
        <v>19980416</v>
      </c>
      <c r="AK155" s="798"/>
      <c r="AL155" s="2299" t="s">
        <v>824</v>
      </c>
      <c r="AM155" s="2299">
        <v>3208353629</v>
      </c>
      <c r="AN155" s="798"/>
    </row>
    <row r="156" spans="1:43" ht="18" x14ac:dyDescent="0.15">
      <c r="A156" s="2766"/>
      <c r="B156" s="865" t="s">
        <v>1742</v>
      </c>
      <c r="C156" s="2766"/>
      <c r="D156" s="2784"/>
      <c r="E156" s="2766"/>
      <c r="F156" s="799" t="s">
        <v>573</v>
      </c>
      <c r="G156" s="793">
        <v>39944</v>
      </c>
      <c r="H156" s="800">
        <v>20090960</v>
      </c>
      <c r="I156" s="2766"/>
      <c r="J156" s="806" t="s">
        <v>1051</v>
      </c>
      <c r="K156" s="2766"/>
      <c r="L156" s="800">
        <v>20002226</v>
      </c>
      <c r="M156" s="2766"/>
      <c r="N156" s="2766"/>
      <c r="O156" s="2766"/>
      <c r="P156" s="2857"/>
      <c r="Q156" s="808"/>
      <c r="R156" s="808"/>
      <c r="S156" s="808"/>
      <c r="T156" s="808"/>
      <c r="U156" s="775"/>
      <c r="V156" s="775"/>
      <c r="W156" s="775"/>
      <c r="X156" s="775"/>
      <c r="Y156" s="775"/>
      <c r="Z156" s="774"/>
      <c r="AA156" s="795">
        <v>20002226</v>
      </c>
      <c r="AB156" s="2766"/>
      <c r="AC156" s="2766"/>
      <c r="AD156" s="2766"/>
      <c r="AE156" s="863"/>
      <c r="AF156" s="2766"/>
      <c r="AG156" s="863"/>
      <c r="AH156" s="2775"/>
      <c r="AI156" s="2766"/>
      <c r="AJ156" s="801">
        <f t="shared" si="3"/>
        <v>20002226</v>
      </c>
      <c r="AK156" s="798"/>
      <c r="AL156" s="2766"/>
      <c r="AM156" s="2766"/>
      <c r="AN156" s="798"/>
    </row>
    <row r="157" spans="1:43" ht="18" x14ac:dyDescent="0.15">
      <c r="A157" s="2766"/>
      <c r="B157" s="865" t="s">
        <v>1743</v>
      </c>
      <c r="C157" s="2766"/>
      <c r="D157" s="2784"/>
      <c r="E157" s="2766"/>
      <c r="F157" s="799" t="s">
        <v>823</v>
      </c>
      <c r="G157" s="793">
        <v>39944</v>
      </c>
      <c r="H157" s="800">
        <v>21000000</v>
      </c>
      <c r="I157" s="2766"/>
      <c r="J157" s="806" t="s">
        <v>1052</v>
      </c>
      <c r="K157" s="2766"/>
      <c r="L157" s="800">
        <v>20992807</v>
      </c>
      <c r="M157" s="2766"/>
      <c r="N157" s="2766"/>
      <c r="O157" s="2766"/>
      <c r="P157" s="2857"/>
      <c r="Q157" s="808"/>
      <c r="R157" s="808"/>
      <c r="S157" s="808"/>
      <c r="T157" s="808"/>
      <c r="U157" s="775"/>
      <c r="V157" s="775"/>
      <c r="W157" s="775"/>
      <c r="X157" s="775"/>
      <c r="Y157" s="775"/>
      <c r="Z157" s="774"/>
      <c r="AA157" s="795">
        <v>20992807</v>
      </c>
      <c r="AB157" s="2766"/>
      <c r="AC157" s="2766"/>
      <c r="AD157" s="2766"/>
      <c r="AE157" s="863"/>
      <c r="AF157" s="2766"/>
      <c r="AG157" s="863"/>
      <c r="AH157" s="2775"/>
      <c r="AI157" s="2766"/>
      <c r="AJ157" s="801">
        <f t="shared" si="3"/>
        <v>20992807</v>
      </c>
      <c r="AK157" s="798"/>
      <c r="AL157" s="2766"/>
      <c r="AM157" s="2766"/>
      <c r="AN157" s="798"/>
    </row>
    <row r="158" spans="1:43" ht="18" x14ac:dyDescent="0.15">
      <c r="A158" s="2766"/>
      <c r="B158" s="865" t="s">
        <v>1744</v>
      </c>
      <c r="C158" s="2766"/>
      <c r="D158" s="2784"/>
      <c r="E158" s="2766"/>
      <c r="F158" s="799" t="s">
        <v>577</v>
      </c>
      <c r="G158" s="793">
        <v>39944</v>
      </c>
      <c r="H158" s="800">
        <v>20000000</v>
      </c>
      <c r="I158" s="2766"/>
      <c r="J158" s="806" t="s">
        <v>1053</v>
      </c>
      <c r="K158" s="2766"/>
      <c r="L158" s="800">
        <v>19984358</v>
      </c>
      <c r="M158" s="2766"/>
      <c r="N158" s="2766"/>
      <c r="O158" s="2766"/>
      <c r="P158" s="2857"/>
      <c r="Q158" s="808"/>
      <c r="R158" s="808"/>
      <c r="S158" s="808"/>
      <c r="T158" s="808"/>
      <c r="U158" s="775">
        <v>40164</v>
      </c>
      <c r="V158" s="806" t="s">
        <v>1608</v>
      </c>
      <c r="W158" s="792">
        <v>1976961</v>
      </c>
      <c r="X158" s="775"/>
      <c r="Y158" s="775"/>
      <c r="Z158" s="774"/>
      <c r="AA158" s="795">
        <v>19984358</v>
      </c>
      <c r="AB158" s="2766"/>
      <c r="AC158" s="2766"/>
      <c r="AD158" s="2766"/>
      <c r="AE158" s="863"/>
      <c r="AF158" s="2766"/>
      <c r="AG158" s="863"/>
      <c r="AH158" s="2775"/>
      <c r="AI158" s="2766"/>
      <c r="AJ158" s="801">
        <f t="shared" si="3"/>
        <v>19984358</v>
      </c>
      <c r="AK158" s="798"/>
      <c r="AL158" s="2766"/>
      <c r="AM158" s="2766"/>
      <c r="AN158" s="798"/>
    </row>
    <row r="159" spans="1:43" ht="18" x14ac:dyDescent="0.15">
      <c r="A159" s="2766"/>
      <c r="B159" s="865" t="s">
        <v>1829</v>
      </c>
      <c r="C159" s="2766"/>
      <c r="D159" s="2784"/>
      <c r="E159" s="2766"/>
      <c r="F159" s="799" t="s">
        <v>579</v>
      </c>
      <c r="G159" s="793">
        <v>39944</v>
      </c>
      <c r="H159" s="800">
        <v>21000000</v>
      </c>
      <c r="I159" s="2766"/>
      <c r="J159" s="806" t="s">
        <v>1054</v>
      </c>
      <c r="K159" s="2766"/>
      <c r="L159" s="800">
        <v>20621691</v>
      </c>
      <c r="M159" s="2766"/>
      <c r="N159" s="2766"/>
      <c r="O159" s="2766"/>
      <c r="P159" s="2857"/>
      <c r="Q159" s="808"/>
      <c r="R159" s="808"/>
      <c r="S159" s="808"/>
      <c r="T159" s="808"/>
      <c r="U159" s="775">
        <v>40164</v>
      </c>
      <c r="V159" s="806" t="s">
        <v>1608</v>
      </c>
      <c r="W159" s="792">
        <v>3662867</v>
      </c>
      <c r="X159" s="775"/>
      <c r="Y159" s="775"/>
      <c r="Z159" s="774"/>
      <c r="AA159" s="795">
        <v>20621691</v>
      </c>
      <c r="AB159" s="2766"/>
      <c r="AC159" s="2766"/>
      <c r="AD159" s="2766"/>
      <c r="AE159" s="863"/>
      <c r="AF159" s="2766"/>
      <c r="AG159" s="863"/>
      <c r="AH159" s="2775"/>
      <c r="AI159" s="2766"/>
      <c r="AJ159" s="801">
        <f t="shared" si="3"/>
        <v>20621691</v>
      </c>
      <c r="AK159" s="798"/>
      <c r="AL159" s="2766"/>
      <c r="AM159" s="2766"/>
      <c r="AN159" s="798"/>
    </row>
    <row r="160" spans="1:43" ht="18" x14ac:dyDescent="0.15">
      <c r="A160" s="2766"/>
      <c r="B160" s="865" t="s">
        <v>1830</v>
      </c>
      <c r="C160" s="2766"/>
      <c r="D160" s="2784"/>
      <c r="E160" s="2766"/>
      <c r="F160" s="799" t="s">
        <v>581</v>
      </c>
      <c r="G160" s="793">
        <v>39944</v>
      </c>
      <c r="H160" s="800">
        <v>35000000</v>
      </c>
      <c r="I160" s="2766"/>
      <c r="J160" s="806" t="s">
        <v>1055</v>
      </c>
      <c r="K160" s="2766"/>
      <c r="L160" s="800">
        <v>34938674</v>
      </c>
      <c r="M160" s="2766"/>
      <c r="N160" s="2766"/>
      <c r="O160" s="2766"/>
      <c r="P160" s="2857"/>
      <c r="Q160" s="808"/>
      <c r="R160" s="808"/>
      <c r="S160" s="808"/>
      <c r="T160" s="808"/>
      <c r="U160" s="775">
        <v>40164</v>
      </c>
      <c r="V160" s="806" t="s">
        <v>1608</v>
      </c>
      <c r="W160" s="792">
        <v>24185993</v>
      </c>
      <c r="X160" s="775"/>
      <c r="Y160" s="775"/>
      <c r="Z160" s="774"/>
      <c r="AA160" s="795">
        <v>34938674</v>
      </c>
      <c r="AB160" s="2766"/>
      <c r="AC160" s="2766"/>
      <c r="AD160" s="2766"/>
      <c r="AE160" s="863"/>
      <c r="AF160" s="2766"/>
      <c r="AG160" s="863"/>
      <c r="AH160" s="2775"/>
      <c r="AI160" s="2766"/>
      <c r="AJ160" s="801">
        <f t="shared" si="3"/>
        <v>34938674</v>
      </c>
      <c r="AK160" s="798"/>
      <c r="AL160" s="2766"/>
      <c r="AM160" s="2766"/>
      <c r="AN160" s="798"/>
    </row>
    <row r="161" spans="1:43" ht="36" x14ac:dyDescent="0.15">
      <c r="A161" s="779" t="s">
        <v>803</v>
      </c>
      <c r="B161" s="778" t="s">
        <v>804</v>
      </c>
      <c r="C161" s="779" t="s">
        <v>42</v>
      </c>
      <c r="D161" s="778" t="s">
        <v>805</v>
      </c>
      <c r="E161" s="794" t="s">
        <v>806</v>
      </c>
      <c r="F161" s="799" t="s">
        <v>473</v>
      </c>
      <c r="G161" s="793">
        <v>39994</v>
      </c>
      <c r="H161" s="800">
        <v>7000000</v>
      </c>
      <c r="I161" s="775">
        <v>40064</v>
      </c>
      <c r="J161" s="806" t="s">
        <v>1057</v>
      </c>
      <c r="K161" s="793">
        <v>40064</v>
      </c>
      <c r="L161" s="800">
        <v>6997823</v>
      </c>
      <c r="M161" s="806">
        <v>40066</v>
      </c>
      <c r="N161" s="775">
        <v>40079</v>
      </c>
      <c r="O161" s="779">
        <v>1</v>
      </c>
      <c r="P161" s="808">
        <v>6997823</v>
      </c>
      <c r="Q161" s="808"/>
      <c r="R161" s="808"/>
      <c r="S161" s="808"/>
      <c r="T161" s="808"/>
      <c r="U161" s="794">
        <v>0</v>
      </c>
      <c r="V161" s="794">
        <v>0</v>
      </c>
      <c r="W161" s="794">
        <v>0</v>
      </c>
      <c r="X161" s="775">
        <v>40107</v>
      </c>
      <c r="Y161" s="775">
        <v>40113</v>
      </c>
      <c r="Z161" s="774"/>
      <c r="AA161" s="774">
        <v>6997823</v>
      </c>
      <c r="AB161" s="772"/>
      <c r="AC161" s="772"/>
      <c r="AD161" s="772"/>
      <c r="AE161" s="772"/>
      <c r="AF161" s="772"/>
      <c r="AG161" s="772"/>
      <c r="AH161" s="774"/>
      <c r="AI161" s="798" t="s">
        <v>641</v>
      </c>
      <c r="AJ161" s="801">
        <f t="shared" si="3"/>
        <v>6997823</v>
      </c>
      <c r="AK161" s="807" t="s">
        <v>808</v>
      </c>
      <c r="AL161" s="798" t="s">
        <v>807</v>
      </c>
      <c r="AM161" s="798">
        <v>3125109017</v>
      </c>
      <c r="AN161" s="798"/>
    </row>
    <row r="162" spans="1:43" ht="27" x14ac:dyDescent="0.15">
      <c r="A162" s="779" t="s">
        <v>809</v>
      </c>
      <c r="B162" s="778" t="s">
        <v>810</v>
      </c>
      <c r="C162" s="779" t="s">
        <v>42</v>
      </c>
      <c r="D162" s="778" t="s">
        <v>811</v>
      </c>
      <c r="E162" s="794" t="s">
        <v>69</v>
      </c>
      <c r="F162" s="799" t="s">
        <v>812</v>
      </c>
      <c r="G162" s="793">
        <v>39959</v>
      </c>
      <c r="H162" s="800">
        <v>10000000</v>
      </c>
      <c r="I162" s="775">
        <v>40064</v>
      </c>
      <c r="J162" s="806" t="s">
        <v>1058</v>
      </c>
      <c r="K162" s="793">
        <v>40064</v>
      </c>
      <c r="L162" s="800">
        <v>9950922</v>
      </c>
      <c r="M162" s="775">
        <v>40070</v>
      </c>
      <c r="N162" s="775">
        <v>40086</v>
      </c>
      <c r="O162" s="779">
        <v>1</v>
      </c>
      <c r="P162" s="808">
        <v>9950922</v>
      </c>
      <c r="Q162" s="808"/>
      <c r="R162" s="808"/>
      <c r="S162" s="808"/>
      <c r="T162" s="808"/>
      <c r="U162" s="794">
        <v>0</v>
      </c>
      <c r="V162" s="794">
        <v>0</v>
      </c>
      <c r="W162" s="794">
        <v>0</v>
      </c>
      <c r="X162" s="775">
        <v>40116</v>
      </c>
      <c r="Y162" s="775">
        <v>40130</v>
      </c>
      <c r="Z162" s="774"/>
      <c r="AA162" s="774">
        <v>9950922</v>
      </c>
      <c r="AB162" s="772"/>
      <c r="AC162" s="772"/>
      <c r="AD162" s="772"/>
      <c r="AE162" s="772"/>
      <c r="AF162" s="772"/>
      <c r="AG162" s="772"/>
      <c r="AH162" s="774"/>
      <c r="AI162" s="798" t="s">
        <v>641</v>
      </c>
      <c r="AJ162" s="801">
        <f t="shared" si="3"/>
        <v>9950922</v>
      </c>
      <c r="AK162" s="807" t="s">
        <v>292</v>
      </c>
      <c r="AL162" s="798" t="s">
        <v>813</v>
      </c>
      <c r="AM162" s="798">
        <v>3133194551</v>
      </c>
      <c r="AN162" s="798"/>
      <c r="AO162" s="803" t="s">
        <v>1229</v>
      </c>
      <c r="AP162" s="804" t="s">
        <v>1249</v>
      </c>
      <c r="AQ162" s="803" t="s">
        <v>1229</v>
      </c>
    </row>
    <row r="163" spans="1:43" ht="27" x14ac:dyDescent="0.15">
      <c r="A163" s="779" t="s">
        <v>817</v>
      </c>
      <c r="B163" s="778" t="s">
        <v>818</v>
      </c>
      <c r="C163" s="779" t="s">
        <v>42</v>
      </c>
      <c r="D163" s="778" t="s">
        <v>819</v>
      </c>
      <c r="E163" s="794" t="s">
        <v>608</v>
      </c>
      <c r="F163" s="799" t="s">
        <v>820</v>
      </c>
      <c r="G163" s="793">
        <v>39962</v>
      </c>
      <c r="H163" s="800">
        <v>15000000</v>
      </c>
      <c r="I163" s="775">
        <v>40065</v>
      </c>
      <c r="J163" s="806" t="s">
        <v>1056</v>
      </c>
      <c r="K163" s="793">
        <v>40065</v>
      </c>
      <c r="L163" s="800">
        <v>13884417</v>
      </c>
      <c r="M163" s="775">
        <v>40066</v>
      </c>
      <c r="N163" s="775">
        <v>40079</v>
      </c>
      <c r="O163" s="779">
        <v>1</v>
      </c>
      <c r="P163" s="808">
        <v>13884417</v>
      </c>
      <c r="Q163" s="808"/>
      <c r="R163" s="808"/>
      <c r="S163" s="808"/>
      <c r="T163" s="808"/>
      <c r="U163" s="794">
        <v>0</v>
      </c>
      <c r="V163" s="794">
        <v>0</v>
      </c>
      <c r="W163" s="794">
        <v>0</v>
      </c>
      <c r="X163" s="775">
        <v>40107</v>
      </c>
      <c r="Y163" s="775">
        <v>40136</v>
      </c>
      <c r="Z163" s="774">
        <v>13634417</v>
      </c>
      <c r="AA163" s="774"/>
      <c r="AB163" s="772"/>
      <c r="AC163" s="772"/>
      <c r="AD163" s="772"/>
      <c r="AE163" s="772"/>
      <c r="AF163" s="772"/>
      <c r="AG163" s="772"/>
      <c r="AH163" s="774"/>
      <c r="AI163" s="798" t="s">
        <v>641</v>
      </c>
      <c r="AJ163" s="801">
        <f t="shared" si="3"/>
        <v>13634417</v>
      </c>
      <c r="AK163" s="807" t="s">
        <v>292</v>
      </c>
      <c r="AL163" s="798" t="s">
        <v>821</v>
      </c>
      <c r="AM163" s="798">
        <v>3144630801</v>
      </c>
      <c r="AN163" s="798"/>
      <c r="AO163" s="803" t="s">
        <v>1230</v>
      </c>
      <c r="AP163" s="804" t="s">
        <v>1249</v>
      </c>
      <c r="AQ163" s="803" t="s">
        <v>1229</v>
      </c>
    </row>
    <row r="164" spans="1:43" ht="27" x14ac:dyDescent="0.15">
      <c r="A164" s="779" t="s">
        <v>915</v>
      </c>
      <c r="B164" s="778" t="s">
        <v>916</v>
      </c>
      <c r="C164" s="779" t="s">
        <v>42</v>
      </c>
      <c r="D164" s="778" t="s">
        <v>917</v>
      </c>
      <c r="E164" s="794" t="s">
        <v>918</v>
      </c>
      <c r="F164" s="799" t="s">
        <v>919</v>
      </c>
      <c r="G164" s="793">
        <v>39905</v>
      </c>
      <c r="H164" s="800">
        <v>10000000</v>
      </c>
      <c r="I164" s="775">
        <v>40065</v>
      </c>
      <c r="J164" s="806" t="s">
        <v>1059</v>
      </c>
      <c r="K164" s="793">
        <v>40065</v>
      </c>
      <c r="L164" s="800">
        <v>9986594</v>
      </c>
      <c r="M164" s="775">
        <v>40070</v>
      </c>
      <c r="N164" s="775">
        <v>40086</v>
      </c>
      <c r="O164" s="779">
        <v>1</v>
      </c>
      <c r="P164" s="808">
        <v>9986594</v>
      </c>
      <c r="Q164" s="808"/>
      <c r="R164" s="808"/>
      <c r="S164" s="808"/>
      <c r="T164" s="808"/>
      <c r="U164" s="794">
        <v>0</v>
      </c>
      <c r="V164" s="794">
        <v>0</v>
      </c>
      <c r="W164" s="794">
        <v>0</v>
      </c>
      <c r="X164" s="775">
        <v>40116</v>
      </c>
      <c r="Y164" s="775">
        <v>40140</v>
      </c>
      <c r="Z164" s="774"/>
      <c r="AA164" s="774">
        <v>9973743</v>
      </c>
      <c r="AB164" s="772"/>
      <c r="AC164" s="772"/>
      <c r="AD164" s="772"/>
      <c r="AE164" s="772"/>
      <c r="AF164" s="772"/>
      <c r="AG164" s="772"/>
      <c r="AH164" s="774"/>
      <c r="AI164" s="798" t="s">
        <v>641</v>
      </c>
      <c r="AJ164" s="801">
        <f t="shared" si="3"/>
        <v>9973743</v>
      </c>
      <c r="AK164" s="807" t="s">
        <v>920</v>
      </c>
      <c r="AL164" s="798" t="s">
        <v>921</v>
      </c>
      <c r="AM164" s="798">
        <v>3144630801</v>
      </c>
      <c r="AN164" s="798"/>
    </row>
    <row r="165" spans="1:43" ht="36" x14ac:dyDescent="0.15">
      <c r="A165" s="779" t="s">
        <v>827</v>
      </c>
      <c r="B165" s="778" t="s">
        <v>944</v>
      </c>
      <c r="C165" s="779" t="s">
        <v>42</v>
      </c>
      <c r="D165" s="778" t="s">
        <v>945</v>
      </c>
      <c r="E165" s="794" t="s">
        <v>267</v>
      </c>
      <c r="F165" s="799" t="s">
        <v>946</v>
      </c>
      <c r="G165" s="793">
        <v>40028</v>
      </c>
      <c r="H165" s="800">
        <v>10200000</v>
      </c>
      <c r="I165" s="775">
        <v>40065</v>
      </c>
      <c r="J165" s="806" t="s">
        <v>1066</v>
      </c>
      <c r="K165" s="793">
        <v>40065</v>
      </c>
      <c r="L165" s="800">
        <v>10195636</v>
      </c>
      <c r="M165" s="775">
        <v>40079</v>
      </c>
      <c r="N165" s="775">
        <v>40102</v>
      </c>
      <c r="O165" s="779">
        <v>1</v>
      </c>
      <c r="P165" s="808">
        <v>10195636</v>
      </c>
      <c r="Q165" s="808"/>
      <c r="R165" s="808"/>
      <c r="S165" s="808"/>
      <c r="T165" s="808"/>
      <c r="U165" s="794">
        <v>0</v>
      </c>
      <c r="V165" s="794">
        <v>0</v>
      </c>
      <c r="W165" s="794">
        <v>0</v>
      </c>
      <c r="X165" s="775">
        <v>40130</v>
      </c>
      <c r="Y165" s="775"/>
      <c r="Z165" s="774">
        <v>10195636</v>
      </c>
      <c r="AA165" s="774"/>
      <c r="AB165" s="772"/>
      <c r="AC165" s="772"/>
      <c r="AD165" s="772"/>
      <c r="AE165" s="772"/>
      <c r="AF165" s="772"/>
      <c r="AG165" s="772"/>
      <c r="AH165" s="774"/>
      <c r="AI165" s="798" t="s">
        <v>641</v>
      </c>
      <c r="AJ165" s="801">
        <f t="shared" si="3"/>
        <v>10195636</v>
      </c>
      <c r="AK165" s="798"/>
      <c r="AL165" s="798" t="s">
        <v>947</v>
      </c>
      <c r="AM165" s="798">
        <v>3115293148</v>
      </c>
      <c r="AN165" s="798"/>
    </row>
    <row r="166" spans="1:43" ht="27" x14ac:dyDescent="0.15">
      <c r="A166" s="779" t="s">
        <v>828</v>
      </c>
      <c r="B166" s="778" t="s">
        <v>829</v>
      </c>
      <c r="C166" s="779" t="s">
        <v>42</v>
      </c>
      <c r="D166" s="778" t="s">
        <v>99</v>
      </c>
      <c r="E166" s="794" t="s">
        <v>830</v>
      </c>
      <c r="F166" s="799" t="s">
        <v>831</v>
      </c>
      <c r="G166" s="793">
        <v>39989</v>
      </c>
      <c r="H166" s="800">
        <v>12000000</v>
      </c>
      <c r="I166" s="775">
        <v>40065</v>
      </c>
      <c r="J166" s="806" t="s">
        <v>1067</v>
      </c>
      <c r="K166" s="793">
        <v>40065</v>
      </c>
      <c r="L166" s="800">
        <v>11989791</v>
      </c>
      <c r="M166" s="775">
        <v>40067</v>
      </c>
      <c r="N166" s="775">
        <v>40100</v>
      </c>
      <c r="O166" s="779">
        <v>1</v>
      </c>
      <c r="P166" s="808">
        <v>11989791</v>
      </c>
      <c r="Q166" s="808"/>
      <c r="R166" s="808"/>
      <c r="S166" s="808"/>
      <c r="T166" s="808"/>
      <c r="U166" s="794">
        <v>0</v>
      </c>
      <c r="V166" s="794">
        <v>0</v>
      </c>
      <c r="W166" s="794">
        <v>0</v>
      </c>
      <c r="X166" s="775">
        <v>40130</v>
      </c>
      <c r="Y166" s="775">
        <v>40170</v>
      </c>
      <c r="Z166" s="774"/>
      <c r="AA166" s="774">
        <v>11989791</v>
      </c>
      <c r="AB166" s="772"/>
      <c r="AC166" s="772"/>
      <c r="AD166" s="772"/>
      <c r="AE166" s="772"/>
      <c r="AF166" s="772"/>
      <c r="AG166" s="772"/>
      <c r="AH166" s="774"/>
      <c r="AI166" s="798" t="s">
        <v>641</v>
      </c>
      <c r="AJ166" s="801">
        <f t="shared" si="3"/>
        <v>11989791</v>
      </c>
      <c r="AK166" s="807" t="s">
        <v>832</v>
      </c>
      <c r="AL166" s="798" t="s">
        <v>646</v>
      </c>
      <c r="AM166" s="798">
        <v>3133194551</v>
      </c>
      <c r="AN166" s="798"/>
    </row>
    <row r="167" spans="1:43" ht="27" x14ac:dyDescent="0.15">
      <c r="A167" s="831" t="s">
        <v>833</v>
      </c>
      <c r="B167" s="778" t="s">
        <v>834</v>
      </c>
      <c r="C167" s="779" t="s">
        <v>42</v>
      </c>
      <c r="D167" s="778" t="s">
        <v>163</v>
      </c>
      <c r="E167" s="794" t="s">
        <v>164</v>
      </c>
      <c r="F167" s="799" t="s">
        <v>835</v>
      </c>
      <c r="G167" s="793">
        <v>40028</v>
      </c>
      <c r="H167" s="800">
        <v>13900000</v>
      </c>
      <c r="I167" s="775">
        <v>40065</v>
      </c>
      <c r="J167" s="806" t="s">
        <v>1068</v>
      </c>
      <c r="K167" s="793">
        <v>40065</v>
      </c>
      <c r="L167" s="800">
        <v>13897206</v>
      </c>
      <c r="M167" s="775">
        <v>40072</v>
      </c>
      <c r="N167" s="775">
        <v>40086</v>
      </c>
      <c r="O167" s="779">
        <v>1</v>
      </c>
      <c r="P167" s="808">
        <v>13897206</v>
      </c>
      <c r="Q167" s="808"/>
      <c r="R167" s="808"/>
      <c r="S167" s="808"/>
      <c r="T167" s="808"/>
      <c r="U167" s="794">
        <v>0</v>
      </c>
      <c r="V167" s="794">
        <v>0</v>
      </c>
      <c r="W167" s="794">
        <v>0</v>
      </c>
      <c r="X167" s="775">
        <v>40116</v>
      </c>
      <c r="Y167" s="775">
        <v>40136</v>
      </c>
      <c r="Z167" s="774"/>
      <c r="AA167" s="774">
        <v>13713833</v>
      </c>
      <c r="AB167" s="772"/>
      <c r="AC167" s="772"/>
      <c r="AD167" s="772"/>
      <c r="AE167" s="772"/>
      <c r="AF167" s="772"/>
      <c r="AG167" s="772"/>
      <c r="AH167" s="774"/>
      <c r="AI167" s="798" t="s">
        <v>641</v>
      </c>
      <c r="AJ167" s="801">
        <f t="shared" si="3"/>
        <v>13713833</v>
      </c>
      <c r="AK167" s="807" t="s">
        <v>836</v>
      </c>
      <c r="AL167" s="798" t="s">
        <v>646</v>
      </c>
      <c r="AM167" s="798">
        <v>3146278711</v>
      </c>
      <c r="AN167" s="798"/>
      <c r="AO167" s="803" t="s">
        <v>1229</v>
      </c>
      <c r="AP167" s="804" t="s">
        <v>1249</v>
      </c>
      <c r="AQ167" s="803" t="s">
        <v>1229</v>
      </c>
    </row>
    <row r="168" spans="1:43" ht="36" x14ac:dyDescent="0.15">
      <c r="A168" s="779" t="s">
        <v>837</v>
      </c>
      <c r="B168" s="778" t="s">
        <v>838</v>
      </c>
      <c r="C168" s="779" t="s">
        <v>42</v>
      </c>
      <c r="D168" s="778" t="s">
        <v>839</v>
      </c>
      <c r="E168" s="794" t="s">
        <v>840</v>
      </c>
      <c r="F168" s="799" t="s">
        <v>841</v>
      </c>
      <c r="G168" s="793">
        <v>40028</v>
      </c>
      <c r="H168" s="800">
        <v>13900000</v>
      </c>
      <c r="I168" s="775">
        <v>40065</v>
      </c>
      <c r="J168" s="806" t="s">
        <v>1069</v>
      </c>
      <c r="K168" s="793">
        <v>40065</v>
      </c>
      <c r="L168" s="800">
        <v>13893523</v>
      </c>
      <c r="M168" s="775">
        <v>40072</v>
      </c>
      <c r="N168" s="775">
        <v>40143</v>
      </c>
      <c r="O168" s="779">
        <v>1</v>
      </c>
      <c r="P168" s="808">
        <v>13893523</v>
      </c>
      <c r="Q168" s="808"/>
      <c r="R168" s="808"/>
      <c r="S168" s="808"/>
      <c r="T168" s="808"/>
      <c r="U168" s="793">
        <v>40169</v>
      </c>
      <c r="V168" s="794">
        <v>15</v>
      </c>
      <c r="W168" s="795">
        <v>5996851</v>
      </c>
      <c r="X168" s="775">
        <v>40178</v>
      </c>
      <c r="Y168" s="775">
        <v>40178</v>
      </c>
      <c r="Z168" s="774">
        <v>13893523</v>
      </c>
      <c r="AA168" s="774"/>
      <c r="AB168" s="772"/>
      <c r="AC168" s="772"/>
      <c r="AD168" s="772"/>
      <c r="AE168" s="772"/>
      <c r="AF168" s="772">
        <v>5996851</v>
      </c>
      <c r="AG168" s="772"/>
      <c r="AH168" s="774"/>
      <c r="AI168" s="798" t="s">
        <v>641</v>
      </c>
      <c r="AJ168" s="801">
        <f t="shared" si="3"/>
        <v>19890374</v>
      </c>
      <c r="AK168" s="807" t="s">
        <v>842</v>
      </c>
      <c r="AL168" s="798" t="s">
        <v>58</v>
      </c>
      <c r="AM168" s="798">
        <v>3127201478</v>
      </c>
      <c r="AN168" s="798"/>
      <c r="AO168" s="803" t="s">
        <v>1229</v>
      </c>
      <c r="AP168" s="804" t="s">
        <v>1249</v>
      </c>
    </row>
    <row r="169" spans="1:43" ht="27" x14ac:dyDescent="0.15">
      <c r="A169" s="779" t="s">
        <v>843</v>
      </c>
      <c r="B169" s="778" t="s">
        <v>844</v>
      </c>
      <c r="C169" s="779" t="s">
        <v>42</v>
      </c>
      <c r="D169" s="778" t="s">
        <v>845</v>
      </c>
      <c r="E169" s="794" t="s">
        <v>846</v>
      </c>
      <c r="F169" s="799" t="s">
        <v>847</v>
      </c>
      <c r="G169" s="793">
        <v>40028</v>
      </c>
      <c r="H169" s="800">
        <v>13900000</v>
      </c>
      <c r="I169" s="775">
        <v>40065</v>
      </c>
      <c r="J169" s="806" t="s">
        <v>1070</v>
      </c>
      <c r="K169" s="793">
        <v>40065</v>
      </c>
      <c r="L169" s="800">
        <v>13885402</v>
      </c>
      <c r="M169" s="775">
        <v>40072</v>
      </c>
      <c r="N169" s="775">
        <v>40065</v>
      </c>
      <c r="O169" s="779">
        <v>1</v>
      </c>
      <c r="P169" s="808">
        <v>13885402</v>
      </c>
      <c r="Q169" s="808"/>
      <c r="R169" s="808"/>
      <c r="S169" s="808"/>
      <c r="T169" s="808"/>
      <c r="U169" s="794">
        <v>0</v>
      </c>
      <c r="V169" s="794">
        <v>0</v>
      </c>
      <c r="W169" s="794">
        <v>0</v>
      </c>
      <c r="X169" s="775">
        <v>40086</v>
      </c>
      <c r="Y169" s="775">
        <v>40113</v>
      </c>
      <c r="Z169" s="774"/>
      <c r="AA169" s="774"/>
      <c r="AB169" s="772"/>
      <c r="AC169" s="772"/>
      <c r="AD169" s="772"/>
      <c r="AE169" s="772"/>
      <c r="AF169" s="772"/>
      <c r="AG169" s="772">
        <v>13885402</v>
      </c>
      <c r="AH169" s="774"/>
      <c r="AI169" s="798" t="s">
        <v>641</v>
      </c>
      <c r="AJ169" s="801">
        <f>Z169+AA169+AB169+AC169+AD169+AF169+AG169+AH169</f>
        <v>13885402</v>
      </c>
      <c r="AK169" s="807" t="s">
        <v>848</v>
      </c>
      <c r="AL169" s="798" t="s">
        <v>58</v>
      </c>
      <c r="AM169" s="798">
        <v>3115181360</v>
      </c>
      <c r="AN169" s="798"/>
      <c r="AO169" s="803" t="s">
        <v>1229</v>
      </c>
      <c r="AQ169" s="803" t="s">
        <v>1229</v>
      </c>
    </row>
    <row r="170" spans="1:43" ht="36" x14ac:dyDescent="0.15">
      <c r="A170" s="779" t="s">
        <v>849</v>
      </c>
      <c r="B170" s="778" t="s">
        <v>850</v>
      </c>
      <c r="C170" s="779" t="s">
        <v>42</v>
      </c>
      <c r="D170" s="778" t="s">
        <v>851</v>
      </c>
      <c r="E170" s="794" t="s">
        <v>852</v>
      </c>
      <c r="F170" s="799" t="s">
        <v>853</v>
      </c>
      <c r="G170" s="793">
        <v>40057</v>
      </c>
      <c r="H170" s="800">
        <v>12653688</v>
      </c>
      <c r="I170" s="775">
        <v>40065</v>
      </c>
      <c r="J170" s="806" t="s">
        <v>1061</v>
      </c>
      <c r="K170" s="793">
        <v>40065</v>
      </c>
      <c r="L170" s="800">
        <v>12495000</v>
      </c>
      <c r="M170" s="775"/>
      <c r="N170" s="775">
        <v>40072</v>
      </c>
      <c r="O170" s="779">
        <v>3</v>
      </c>
      <c r="P170" s="808">
        <v>12495000</v>
      </c>
      <c r="Q170" s="808"/>
      <c r="R170" s="808"/>
      <c r="S170" s="808"/>
      <c r="T170" s="808"/>
      <c r="U170" s="794">
        <v>0</v>
      </c>
      <c r="V170" s="794">
        <v>0</v>
      </c>
      <c r="W170" s="794">
        <v>0</v>
      </c>
      <c r="X170" s="775"/>
      <c r="Y170" s="775"/>
      <c r="Z170" s="774"/>
      <c r="AA170" s="774">
        <v>12495000</v>
      </c>
      <c r="AB170" s="772"/>
      <c r="AC170" s="772"/>
      <c r="AD170" s="772"/>
      <c r="AE170" s="772"/>
      <c r="AF170" s="772"/>
      <c r="AG170" s="772"/>
      <c r="AH170" s="774"/>
      <c r="AI170" s="798" t="s">
        <v>406</v>
      </c>
      <c r="AJ170" s="801">
        <f t="shared" ref="AJ170:AJ177" si="4">Z170+AA170+AB170+AC170+AD170+AF170+AH170</f>
        <v>12495000</v>
      </c>
      <c r="AK170" s="798"/>
      <c r="AL170" s="798" t="s">
        <v>854</v>
      </c>
      <c r="AM170" s="798">
        <v>3115290454</v>
      </c>
      <c r="AN170" s="798"/>
    </row>
    <row r="171" spans="1:43" ht="36" x14ac:dyDescent="0.15">
      <c r="A171" s="779" t="s">
        <v>856</v>
      </c>
      <c r="B171" s="778" t="s">
        <v>857</v>
      </c>
      <c r="C171" s="779" t="s">
        <v>42</v>
      </c>
      <c r="D171" s="778" t="s">
        <v>440</v>
      </c>
      <c r="E171" s="794" t="s">
        <v>441</v>
      </c>
      <c r="F171" s="799" t="s">
        <v>858</v>
      </c>
      <c r="G171" s="793">
        <v>39951</v>
      </c>
      <c r="H171" s="800">
        <v>13900000</v>
      </c>
      <c r="I171" s="775">
        <v>40065</v>
      </c>
      <c r="J171" s="806" t="s">
        <v>1071</v>
      </c>
      <c r="K171" s="793">
        <v>40065</v>
      </c>
      <c r="L171" s="800">
        <v>13802420</v>
      </c>
      <c r="M171" s="775">
        <v>40072</v>
      </c>
      <c r="N171" s="775">
        <v>40086</v>
      </c>
      <c r="O171" s="779">
        <v>1</v>
      </c>
      <c r="P171" s="808">
        <v>13802420</v>
      </c>
      <c r="Q171" s="808"/>
      <c r="R171" s="808"/>
      <c r="S171" s="808"/>
      <c r="T171" s="808"/>
      <c r="U171" s="794">
        <v>0</v>
      </c>
      <c r="V171" s="794">
        <v>0</v>
      </c>
      <c r="W171" s="794">
        <v>0</v>
      </c>
      <c r="X171" s="775">
        <v>40116</v>
      </c>
      <c r="Y171" s="775">
        <v>40136</v>
      </c>
      <c r="Z171" s="774"/>
      <c r="AA171" s="774">
        <v>13802420</v>
      </c>
      <c r="AB171" s="772"/>
      <c r="AC171" s="772"/>
      <c r="AD171" s="772"/>
      <c r="AE171" s="772"/>
      <c r="AF171" s="772"/>
      <c r="AG171" s="772"/>
      <c r="AH171" s="774"/>
      <c r="AI171" s="798" t="s">
        <v>641</v>
      </c>
      <c r="AJ171" s="801">
        <f t="shared" si="4"/>
        <v>13802420</v>
      </c>
      <c r="AK171" s="807" t="s">
        <v>614</v>
      </c>
      <c r="AL171" s="798" t="s">
        <v>90</v>
      </c>
      <c r="AM171" s="798">
        <v>3123123424</v>
      </c>
      <c r="AN171" s="798"/>
      <c r="AO171" s="803" t="s">
        <v>1229</v>
      </c>
      <c r="AP171" s="804" t="s">
        <v>1249</v>
      </c>
      <c r="AQ171" s="803" t="s">
        <v>1229</v>
      </c>
    </row>
    <row r="172" spans="1:43" ht="18" x14ac:dyDescent="0.15">
      <c r="A172" s="779" t="s">
        <v>859</v>
      </c>
      <c r="B172" s="778" t="s">
        <v>860</v>
      </c>
      <c r="C172" s="779" t="s">
        <v>42</v>
      </c>
      <c r="D172" s="778" t="s">
        <v>861</v>
      </c>
      <c r="E172" s="794">
        <v>76334206</v>
      </c>
      <c r="F172" s="799" t="s">
        <v>862</v>
      </c>
      <c r="G172" s="793">
        <v>39959</v>
      </c>
      <c r="H172" s="800">
        <v>10000000</v>
      </c>
      <c r="I172" s="775">
        <v>40065</v>
      </c>
      <c r="J172" s="806" t="s">
        <v>1072</v>
      </c>
      <c r="K172" s="793">
        <v>40065</v>
      </c>
      <c r="L172" s="800">
        <v>9948877</v>
      </c>
      <c r="M172" s="775">
        <v>40072</v>
      </c>
      <c r="N172" s="775">
        <v>40086</v>
      </c>
      <c r="O172" s="779">
        <v>1</v>
      </c>
      <c r="P172" s="808">
        <v>9948877</v>
      </c>
      <c r="Q172" s="808"/>
      <c r="R172" s="808"/>
      <c r="S172" s="808"/>
      <c r="T172" s="808"/>
      <c r="U172" s="794">
        <v>0</v>
      </c>
      <c r="V172" s="794">
        <v>0</v>
      </c>
      <c r="W172" s="794">
        <v>0</v>
      </c>
      <c r="X172" s="775">
        <v>40116</v>
      </c>
      <c r="Y172" s="775">
        <v>40143</v>
      </c>
      <c r="Z172" s="774"/>
      <c r="AA172" s="772">
        <v>9948877</v>
      </c>
      <c r="AB172" s="772"/>
      <c r="AC172" s="772"/>
      <c r="AD172" s="772"/>
      <c r="AE172" s="772"/>
      <c r="AF172" s="772"/>
      <c r="AG172" s="772"/>
      <c r="AH172" s="774"/>
      <c r="AI172" s="798" t="s">
        <v>641</v>
      </c>
      <c r="AJ172" s="801">
        <f t="shared" si="4"/>
        <v>9948877</v>
      </c>
      <c r="AK172" s="807" t="s">
        <v>393</v>
      </c>
      <c r="AL172" s="798" t="s">
        <v>863</v>
      </c>
      <c r="AM172" s="798">
        <v>3133930130</v>
      </c>
      <c r="AN172" s="798"/>
      <c r="AO172" s="803" t="s">
        <v>1229</v>
      </c>
      <c r="AP172" s="804" t="s">
        <v>1249</v>
      </c>
      <c r="AQ172" s="803" t="s">
        <v>1229</v>
      </c>
    </row>
    <row r="173" spans="1:43" ht="27" x14ac:dyDescent="0.15">
      <c r="A173" s="779" t="s">
        <v>864</v>
      </c>
      <c r="B173" s="778" t="s">
        <v>870</v>
      </c>
      <c r="C173" s="779" t="s">
        <v>42</v>
      </c>
      <c r="D173" s="778" t="s">
        <v>871</v>
      </c>
      <c r="E173" s="794" t="s">
        <v>872</v>
      </c>
      <c r="F173" s="799" t="s">
        <v>873</v>
      </c>
      <c r="G173" s="793">
        <v>40057</v>
      </c>
      <c r="H173" s="800">
        <v>12000000</v>
      </c>
      <c r="I173" s="775">
        <v>40065</v>
      </c>
      <c r="J173" s="806" t="s">
        <v>1073</v>
      </c>
      <c r="K173" s="793">
        <v>40065</v>
      </c>
      <c r="L173" s="800">
        <v>11993922</v>
      </c>
      <c r="M173" s="775">
        <v>40072</v>
      </c>
      <c r="N173" s="775">
        <v>40086</v>
      </c>
      <c r="O173" s="779">
        <v>1</v>
      </c>
      <c r="P173" s="808">
        <v>11993922</v>
      </c>
      <c r="Q173" s="808"/>
      <c r="R173" s="808"/>
      <c r="S173" s="808"/>
      <c r="T173" s="808"/>
      <c r="U173" s="794">
        <v>0</v>
      </c>
      <c r="V173" s="794">
        <v>0</v>
      </c>
      <c r="W173" s="794">
        <v>0</v>
      </c>
      <c r="X173" s="775">
        <v>40116</v>
      </c>
      <c r="Y173" s="775">
        <v>40143</v>
      </c>
      <c r="Z173" s="774"/>
      <c r="AA173" s="772">
        <v>11993922</v>
      </c>
      <c r="AB173" s="772"/>
      <c r="AC173" s="772"/>
      <c r="AD173" s="772"/>
      <c r="AE173" s="772"/>
      <c r="AF173" s="772"/>
      <c r="AG173" s="772"/>
      <c r="AH173" s="774"/>
      <c r="AI173" s="798" t="s">
        <v>641</v>
      </c>
      <c r="AJ173" s="801">
        <f t="shared" si="4"/>
        <v>11993922</v>
      </c>
      <c r="AK173" s="807" t="s">
        <v>1088</v>
      </c>
      <c r="AL173" s="798" t="s">
        <v>348</v>
      </c>
      <c r="AM173" s="798">
        <v>3112753701</v>
      </c>
      <c r="AN173" s="798"/>
      <c r="AO173" s="803" t="s">
        <v>1229</v>
      </c>
      <c r="AP173" s="804" t="s">
        <v>1249</v>
      </c>
      <c r="AQ173" s="803" t="s">
        <v>1229</v>
      </c>
    </row>
    <row r="174" spans="1:43" ht="27" x14ac:dyDescent="0.15">
      <c r="A174" s="779" t="s">
        <v>865</v>
      </c>
      <c r="B174" s="778" t="s">
        <v>874</v>
      </c>
      <c r="C174" s="779" t="s">
        <v>42</v>
      </c>
      <c r="D174" s="778" t="s">
        <v>875</v>
      </c>
      <c r="E174" s="794" t="s">
        <v>876</v>
      </c>
      <c r="F174" s="799" t="s">
        <v>877</v>
      </c>
      <c r="G174" s="793">
        <v>39959</v>
      </c>
      <c r="H174" s="800">
        <v>10000000</v>
      </c>
      <c r="I174" s="775">
        <v>40065</v>
      </c>
      <c r="J174" s="806" t="s">
        <v>1074</v>
      </c>
      <c r="K174" s="793">
        <v>40065</v>
      </c>
      <c r="L174" s="800">
        <v>9963982</v>
      </c>
      <c r="M174" s="775">
        <v>40072</v>
      </c>
      <c r="N174" s="775">
        <v>40092</v>
      </c>
      <c r="O174" s="779">
        <v>1</v>
      </c>
      <c r="P174" s="808">
        <v>9963982</v>
      </c>
      <c r="Q174" s="808"/>
      <c r="R174" s="808"/>
      <c r="S174" s="808"/>
      <c r="T174" s="808"/>
      <c r="U174" s="794">
        <v>0</v>
      </c>
      <c r="V174" s="794">
        <v>0</v>
      </c>
      <c r="W174" s="794">
        <v>0</v>
      </c>
      <c r="X174" s="775">
        <v>40123</v>
      </c>
      <c r="Y174" s="775">
        <v>40143</v>
      </c>
      <c r="Z174" s="774"/>
      <c r="AA174" s="772">
        <v>9963982</v>
      </c>
      <c r="AB174" s="772"/>
      <c r="AC174" s="772"/>
      <c r="AD174" s="772"/>
      <c r="AE174" s="772"/>
      <c r="AF174" s="772"/>
      <c r="AG174" s="772"/>
      <c r="AH174" s="774"/>
      <c r="AI174" s="798" t="s">
        <v>641</v>
      </c>
      <c r="AJ174" s="801">
        <f t="shared" si="4"/>
        <v>9963982</v>
      </c>
      <c r="AK174" s="807" t="s">
        <v>878</v>
      </c>
      <c r="AL174" s="798" t="s">
        <v>879</v>
      </c>
      <c r="AM174" s="798">
        <v>3124051158</v>
      </c>
      <c r="AN174" s="798"/>
    </row>
    <row r="175" spans="1:43" ht="27" x14ac:dyDescent="0.15">
      <c r="A175" s="779" t="s">
        <v>866</v>
      </c>
      <c r="B175" s="778" t="s">
        <v>867</v>
      </c>
      <c r="C175" s="779" t="s">
        <v>42</v>
      </c>
      <c r="D175" s="778" t="s">
        <v>372</v>
      </c>
      <c r="E175" s="794" t="s">
        <v>373</v>
      </c>
      <c r="F175" s="799" t="s">
        <v>868</v>
      </c>
      <c r="G175" s="793">
        <v>39959</v>
      </c>
      <c r="H175" s="800">
        <v>7000000</v>
      </c>
      <c r="I175" s="775">
        <v>40065</v>
      </c>
      <c r="J175" s="806" t="s">
        <v>1075</v>
      </c>
      <c r="K175" s="793">
        <v>40065</v>
      </c>
      <c r="L175" s="800">
        <v>6961340</v>
      </c>
      <c r="M175" s="775">
        <v>40072</v>
      </c>
      <c r="N175" s="775">
        <v>40086</v>
      </c>
      <c r="O175" s="779">
        <v>1</v>
      </c>
      <c r="P175" s="808">
        <v>6961340</v>
      </c>
      <c r="Q175" s="808"/>
      <c r="R175" s="808"/>
      <c r="S175" s="808"/>
      <c r="T175" s="808"/>
      <c r="U175" s="794">
        <v>0</v>
      </c>
      <c r="V175" s="794">
        <v>0</v>
      </c>
      <c r="W175" s="794">
        <v>0</v>
      </c>
      <c r="X175" s="775">
        <v>40116</v>
      </c>
      <c r="Y175" s="775">
        <v>40170</v>
      </c>
      <c r="Z175" s="774"/>
      <c r="AA175" s="772">
        <v>6961340</v>
      </c>
      <c r="AB175" s="772"/>
      <c r="AC175" s="772"/>
      <c r="AD175" s="772"/>
      <c r="AE175" s="772"/>
      <c r="AF175" s="772"/>
      <c r="AG175" s="772"/>
      <c r="AH175" s="774"/>
      <c r="AI175" s="798" t="s">
        <v>641</v>
      </c>
      <c r="AJ175" s="801">
        <f t="shared" si="4"/>
        <v>6961340</v>
      </c>
      <c r="AK175" s="807" t="s">
        <v>869</v>
      </c>
      <c r="AL175" s="798" t="s">
        <v>78</v>
      </c>
      <c r="AM175" s="798">
        <v>3142281677</v>
      </c>
      <c r="AN175" s="798"/>
    </row>
    <row r="176" spans="1:43" ht="27" x14ac:dyDescent="0.15">
      <c r="A176" s="779" t="s">
        <v>880</v>
      </c>
      <c r="B176" s="778" t="s">
        <v>881</v>
      </c>
      <c r="C176" s="779" t="s">
        <v>42</v>
      </c>
      <c r="D176" s="778" t="s">
        <v>882</v>
      </c>
      <c r="E176" s="794" t="s">
        <v>883</v>
      </c>
      <c r="F176" s="799" t="s">
        <v>884</v>
      </c>
      <c r="G176" s="793">
        <v>40021</v>
      </c>
      <c r="H176" s="800">
        <v>12000000</v>
      </c>
      <c r="I176" s="775">
        <v>40065</v>
      </c>
      <c r="J176" s="806" t="s">
        <v>1076</v>
      </c>
      <c r="K176" s="793">
        <v>40065</v>
      </c>
      <c r="L176" s="800">
        <v>11966719</v>
      </c>
      <c r="M176" s="775">
        <v>40072</v>
      </c>
      <c r="N176" s="775">
        <v>40085</v>
      </c>
      <c r="O176" s="779">
        <v>1</v>
      </c>
      <c r="P176" s="808">
        <v>11966719</v>
      </c>
      <c r="Q176" s="808"/>
      <c r="R176" s="808"/>
      <c r="S176" s="808"/>
      <c r="T176" s="808"/>
      <c r="U176" s="794">
        <v>0</v>
      </c>
      <c r="V176" s="794">
        <v>0</v>
      </c>
      <c r="W176" s="794">
        <v>0</v>
      </c>
      <c r="X176" s="775">
        <v>40115</v>
      </c>
      <c r="Y176" s="775">
        <v>40140</v>
      </c>
      <c r="Z176" s="774"/>
      <c r="AA176" s="772">
        <v>11964110</v>
      </c>
      <c r="AB176" s="772"/>
      <c r="AC176" s="772"/>
      <c r="AD176" s="772"/>
      <c r="AE176" s="772"/>
      <c r="AF176" s="772"/>
      <c r="AG176" s="772"/>
      <c r="AH176" s="774"/>
      <c r="AI176" s="798" t="s">
        <v>641</v>
      </c>
      <c r="AJ176" s="801">
        <f t="shared" si="4"/>
        <v>11964110</v>
      </c>
      <c r="AK176" s="807" t="s">
        <v>292</v>
      </c>
      <c r="AL176" s="798" t="s">
        <v>142</v>
      </c>
      <c r="AM176" s="798">
        <v>3115123249</v>
      </c>
      <c r="AN176" s="798"/>
      <c r="AO176" s="803" t="s">
        <v>1229</v>
      </c>
      <c r="AP176" s="804" t="s">
        <v>1282</v>
      </c>
      <c r="AQ176" s="803" t="s">
        <v>1229</v>
      </c>
    </row>
    <row r="177" spans="1:43" ht="27" x14ac:dyDescent="0.15">
      <c r="A177" s="779" t="s">
        <v>885</v>
      </c>
      <c r="B177" s="778" t="s">
        <v>886</v>
      </c>
      <c r="C177" s="779" t="s">
        <v>42</v>
      </c>
      <c r="D177" s="778" t="s">
        <v>887</v>
      </c>
      <c r="E177" s="794" t="s">
        <v>888</v>
      </c>
      <c r="F177" s="799" t="s">
        <v>889</v>
      </c>
      <c r="G177" s="793">
        <v>39994</v>
      </c>
      <c r="H177" s="800">
        <v>9000000</v>
      </c>
      <c r="I177" s="775">
        <v>40065</v>
      </c>
      <c r="J177" s="806" t="s">
        <v>1077</v>
      </c>
      <c r="K177" s="793">
        <v>40065</v>
      </c>
      <c r="L177" s="800">
        <v>8989614</v>
      </c>
      <c r="M177" s="775">
        <v>40074</v>
      </c>
      <c r="N177" s="775">
        <v>40086</v>
      </c>
      <c r="O177" s="779">
        <v>1</v>
      </c>
      <c r="P177" s="808">
        <v>8989614</v>
      </c>
      <c r="Q177" s="808"/>
      <c r="R177" s="808"/>
      <c r="S177" s="808"/>
      <c r="T177" s="808"/>
      <c r="U177" s="794">
        <v>0</v>
      </c>
      <c r="V177" s="794">
        <v>0</v>
      </c>
      <c r="W177" s="794">
        <v>0</v>
      </c>
      <c r="X177" s="775">
        <v>40116</v>
      </c>
      <c r="Y177" s="775">
        <v>40134</v>
      </c>
      <c r="Z177" s="774"/>
      <c r="AA177" s="772">
        <v>8989614</v>
      </c>
      <c r="AB177" s="772"/>
      <c r="AC177" s="772"/>
      <c r="AD177" s="772"/>
      <c r="AE177" s="772"/>
      <c r="AF177" s="772"/>
      <c r="AG177" s="772"/>
      <c r="AH177" s="774"/>
      <c r="AI177" s="798" t="s">
        <v>641</v>
      </c>
      <c r="AJ177" s="801">
        <f t="shared" si="4"/>
        <v>8989614</v>
      </c>
      <c r="AK177" s="807" t="s">
        <v>1065</v>
      </c>
      <c r="AL177" s="798" t="s">
        <v>200</v>
      </c>
      <c r="AM177" s="798">
        <v>4290819</v>
      </c>
      <c r="AN177" s="798"/>
      <c r="AO177" s="803" t="s">
        <v>1229</v>
      </c>
      <c r="AP177" s="804" t="s">
        <v>1270</v>
      </c>
      <c r="AQ177" s="803" t="s">
        <v>1229</v>
      </c>
    </row>
    <row r="178" spans="1:43" ht="27" x14ac:dyDescent="0.15">
      <c r="A178" s="779" t="s">
        <v>890</v>
      </c>
      <c r="B178" s="778" t="s">
        <v>891</v>
      </c>
      <c r="C178" s="779" t="s">
        <v>42</v>
      </c>
      <c r="D178" s="778" t="s">
        <v>351</v>
      </c>
      <c r="E178" s="794" t="s">
        <v>352</v>
      </c>
      <c r="F178" s="799" t="s">
        <v>892</v>
      </c>
      <c r="G178" s="793">
        <v>40057</v>
      </c>
      <c r="H178" s="800">
        <v>10100000</v>
      </c>
      <c r="I178" s="775">
        <v>40065</v>
      </c>
      <c r="J178" s="806" t="s">
        <v>1078</v>
      </c>
      <c r="K178" s="793">
        <v>40065</v>
      </c>
      <c r="L178" s="800">
        <v>10085576</v>
      </c>
      <c r="M178" s="775">
        <v>40067</v>
      </c>
      <c r="N178" s="775">
        <v>40086</v>
      </c>
      <c r="O178" s="779">
        <v>1</v>
      </c>
      <c r="P178" s="808">
        <v>10085576</v>
      </c>
      <c r="Q178" s="808"/>
      <c r="R178" s="808"/>
      <c r="S178" s="808"/>
      <c r="T178" s="808"/>
      <c r="U178" s="794">
        <v>0</v>
      </c>
      <c r="V178" s="794">
        <v>0</v>
      </c>
      <c r="W178" s="794">
        <v>0</v>
      </c>
      <c r="X178" s="775">
        <v>40116</v>
      </c>
      <c r="Y178" s="775">
        <v>40161</v>
      </c>
      <c r="Z178" s="774"/>
      <c r="AA178" s="772"/>
      <c r="AB178" s="772"/>
      <c r="AC178" s="772"/>
      <c r="AD178" s="772"/>
      <c r="AE178" s="772"/>
      <c r="AF178" s="772"/>
      <c r="AG178" s="772">
        <v>9758578</v>
      </c>
      <c r="AH178" s="774"/>
      <c r="AI178" s="798" t="s">
        <v>641</v>
      </c>
      <c r="AJ178" s="801">
        <f>Z178+AA178+AB178+AC178+AD178+AF178+AG178+AH178</f>
        <v>9758578</v>
      </c>
      <c r="AK178" s="807" t="s">
        <v>354</v>
      </c>
      <c r="AL178" s="832" t="s">
        <v>1343</v>
      </c>
      <c r="AM178" s="798">
        <v>3133324742</v>
      </c>
      <c r="AN178" s="798"/>
      <c r="AO178" s="803" t="s">
        <v>1229</v>
      </c>
      <c r="AP178" s="804" t="s">
        <v>1270</v>
      </c>
      <c r="AQ178" s="803" t="s">
        <v>1229</v>
      </c>
    </row>
    <row r="179" spans="1:43" ht="27" x14ac:dyDescent="0.15">
      <c r="A179" s="779" t="s">
        <v>894</v>
      </c>
      <c r="B179" s="778" t="s">
        <v>895</v>
      </c>
      <c r="C179" s="779" t="s">
        <v>42</v>
      </c>
      <c r="D179" s="778" t="s">
        <v>389</v>
      </c>
      <c r="E179" s="794" t="s">
        <v>390</v>
      </c>
      <c r="F179" s="799" t="s">
        <v>413</v>
      </c>
      <c r="G179" s="793">
        <v>39994</v>
      </c>
      <c r="H179" s="800">
        <v>7000000</v>
      </c>
      <c r="I179" s="775">
        <v>40065</v>
      </c>
      <c r="J179" s="806" t="s">
        <v>1079</v>
      </c>
      <c r="K179" s="793">
        <v>40065</v>
      </c>
      <c r="L179" s="800">
        <v>6955408</v>
      </c>
      <c r="M179" s="775">
        <v>40072</v>
      </c>
      <c r="N179" s="775">
        <v>40100</v>
      </c>
      <c r="O179" s="779">
        <v>1</v>
      </c>
      <c r="P179" s="808">
        <v>6955408</v>
      </c>
      <c r="Q179" s="808"/>
      <c r="R179" s="808"/>
      <c r="S179" s="808"/>
      <c r="T179" s="808"/>
      <c r="U179" s="816" t="s">
        <v>96</v>
      </c>
      <c r="V179" s="794">
        <v>0</v>
      </c>
      <c r="W179" s="833" t="s">
        <v>96</v>
      </c>
      <c r="X179" s="775">
        <v>40130</v>
      </c>
      <c r="Y179" s="775">
        <v>40168</v>
      </c>
      <c r="Z179" s="774"/>
      <c r="AA179" s="772">
        <v>6955408</v>
      </c>
      <c r="AB179" s="772"/>
      <c r="AC179" s="772"/>
      <c r="AD179" s="772"/>
      <c r="AE179" s="772"/>
      <c r="AF179" s="772"/>
      <c r="AG179" s="772"/>
      <c r="AH179" s="774"/>
      <c r="AI179" s="798" t="s">
        <v>641</v>
      </c>
      <c r="AJ179" s="801">
        <f t="shared" ref="AJ179:AJ267" si="5">Z179+AA179+AB179+AC179+AD179+AF179+AG179+AH179</f>
        <v>6955408</v>
      </c>
      <c r="AK179" s="807" t="s">
        <v>407</v>
      </c>
      <c r="AL179" s="798" t="s">
        <v>90</v>
      </c>
      <c r="AM179" s="798">
        <v>3125220225</v>
      </c>
      <c r="AN179" s="798"/>
    </row>
    <row r="180" spans="1:43" ht="27.75" customHeight="1" x14ac:dyDescent="0.15">
      <c r="A180" s="779" t="s">
        <v>896</v>
      </c>
      <c r="B180" s="778" t="s">
        <v>897</v>
      </c>
      <c r="C180" s="779" t="s">
        <v>42</v>
      </c>
      <c r="D180" s="778" t="s">
        <v>196</v>
      </c>
      <c r="E180" s="794" t="s">
        <v>197</v>
      </c>
      <c r="F180" s="799" t="s">
        <v>898</v>
      </c>
      <c r="G180" s="793">
        <v>39995</v>
      </c>
      <c r="H180" s="800">
        <v>2299000</v>
      </c>
      <c r="I180" s="775">
        <v>40065</v>
      </c>
      <c r="J180" s="806" t="s">
        <v>1080</v>
      </c>
      <c r="K180" s="793">
        <v>40065</v>
      </c>
      <c r="L180" s="800">
        <v>2298727</v>
      </c>
      <c r="M180" s="775">
        <v>40067</v>
      </c>
      <c r="N180" s="775">
        <v>40067</v>
      </c>
      <c r="O180" s="779">
        <v>15</v>
      </c>
      <c r="P180" s="808">
        <v>2298727</v>
      </c>
      <c r="Q180" s="808"/>
      <c r="R180" s="808"/>
      <c r="S180" s="808"/>
      <c r="T180" s="808"/>
      <c r="U180" s="794">
        <v>0</v>
      </c>
      <c r="V180" s="794">
        <v>0</v>
      </c>
      <c r="W180" s="794">
        <v>0</v>
      </c>
      <c r="X180" s="775">
        <v>40081</v>
      </c>
      <c r="Y180" s="775">
        <v>40113</v>
      </c>
      <c r="Z180" s="774"/>
      <c r="AA180" s="772">
        <v>2298727</v>
      </c>
      <c r="AB180" s="772"/>
      <c r="AC180" s="772"/>
      <c r="AD180" s="772"/>
      <c r="AE180" s="772"/>
      <c r="AF180" s="772"/>
      <c r="AG180" s="772"/>
      <c r="AH180" s="774"/>
      <c r="AI180" s="798" t="s">
        <v>641</v>
      </c>
      <c r="AJ180" s="801">
        <f t="shared" si="5"/>
        <v>2298727</v>
      </c>
      <c r="AK180" s="807" t="s">
        <v>899</v>
      </c>
      <c r="AL180" s="798" t="s">
        <v>900</v>
      </c>
      <c r="AM180" s="798">
        <v>3114786584</v>
      </c>
      <c r="AN180" s="798"/>
    </row>
    <row r="181" spans="1:43" ht="27" x14ac:dyDescent="0.15">
      <c r="A181" s="779" t="s">
        <v>901</v>
      </c>
      <c r="B181" s="778" t="s">
        <v>902</v>
      </c>
      <c r="C181" s="779" t="s">
        <v>42</v>
      </c>
      <c r="D181" s="778" t="s">
        <v>344</v>
      </c>
      <c r="E181" s="794" t="s">
        <v>345</v>
      </c>
      <c r="F181" s="799" t="s">
        <v>903</v>
      </c>
      <c r="G181" s="793">
        <v>39995</v>
      </c>
      <c r="H181" s="800">
        <v>14000000</v>
      </c>
      <c r="I181" s="775">
        <v>40065</v>
      </c>
      <c r="J181" s="806" t="s">
        <v>1081</v>
      </c>
      <c r="K181" s="793">
        <v>40065</v>
      </c>
      <c r="L181" s="800">
        <v>13891163</v>
      </c>
      <c r="M181" s="775">
        <v>40079</v>
      </c>
      <c r="N181" s="775">
        <v>40100</v>
      </c>
      <c r="O181" s="779">
        <v>1</v>
      </c>
      <c r="P181" s="808">
        <v>13891163</v>
      </c>
      <c r="Q181" s="808"/>
      <c r="R181" s="808"/>
      <c r="S181" s="808"/>
      <c r="T181" s="808"/>
      <c r="U181" s="794">
        <v>0</v>
      </c>
      <c r="V181" s="794">
        <v>0</v>
      </c>
      <c r="W181" s="794">
        <v>0</v>
      </c>
      <c r="X181" s="775">
        <v>40130</v>
      </c>
      <c r="Y181" s="775">
        <v>40156</v>
      </c>
      <c r="Z181" s="774"/>
      <c r="AA181" s="772">
        <v>13891163</v>
      </c>
      <c r="AB181" s="772"/>
      <c r="AC181" s="772"/>
      <c r="AD181" s="772"/>
      <c r="AE181" s="772"/>
      <c r="AF181" s="772"/>
      <c r="AG181" s="772"/>
      <c r="AH181" s="774"/>
      <c r="AI181" s="798" t="s">
        <v>641</v>
      </c>
      <c r="AJ181" s="801">
        <f t="shared" si="5"/>
        <v>13891163</v>
      </c>
      <c r="AK181" s="807"/>
      <c r="AL181" s="798" t="s">
        <v>90</v>
      </c>
      <c r="AM181" s="798">
        <v>3112214992</v>
      </c>
      <c r="AN181" s="798"/>
    </row>
    <row r="182" spans="1:43" ht="18" x14ac:dyDescent="0.15">
      <c r="A182" s="779" t="s">
        <v>904</v>
      </c>
      <c r="B182" s="778" t="s">
        <v>905</v>
      </c>
      <c r="C182" s="779" t="s">
        <v>42</v>
      </c>
      <c r="D182" s="778" t="s">
        <v>385</v>
      </c>
      <c r="E182" s="794" t="s">
        <v>386</v>
      </c>
      <c r="F182" s="799" t="s">
        <v>219</v>
      </c>
      <c r="G182" s="793">
        <v>39944</v>
      </c>
      <c r="H182" s="800">
        <v>12825566</v>
      </c>
      <c r="I182" s="775">
        <v>40065</v>
      </c>
      <c r="J182" s="806" t="s">
        <v>1082</v>
      </c>
      <c r="K182" s="793">
        <v>40065</v>
      </c>
      <c r="L182" s="800">
        <v>12788261</v>
      </c>
      <c r="M182" s="775">
        <v>40072</v>
      </c>
      <c r="N182" s="775">
        <v>40086</v>
      </c>
      <c r="O182" s="779">
        <v>1</v>
      </c>
      <c r="P182" s="808">
        <v>12788261</v>
      </c>
      <c r="Q182" s="808"/>
      <c r="R182" s="808"/>
      <c r="S182" s="808"/>
      <c r="T182" s="808"/>
      <c r="U182" s="794">
        <v>0</v>
      </c>
      <c r="V182" s="794">
        <v>0</v>
      </c>
      <c r="W182" s="794">
        <v>0</v>
      </c>
      <c r="X182" s="775">
        <v>40116</v>
      </c>
      <c r="Y182" s="775">
        <v>40143</v>
      </c>
      <c r="Z182" s="774"/>
      <c r="AA182" s="772">
        <v>12788261</v>
      </c>
      <c r="AB182" s="772"/>
      <c r="AC182" s="772"/>
      <c r="AD182" s="772"/>
      <c r="AE182" s="772"/>
      <c r="AF182" s="772"/>
      <c r="AG182" s="772"/>
      <c r="AH182" s="774"/>
      <c r="AI182" s="798" t="s">
        <v>641</v>
      </c>
      <c r="AJ182" s="801">
        <f t="shared" si="5"/>
        <v>12788261</v>
      </c>
      <c r="AK182" s="807" t="s">
        <v>407</v>
      </c>
      <c r="AL182" s="798" t="s">
        <v>348</v>
      </c>
      <c r="AM182" s="798">
        <v>3132915294</v>
      </c>
      <c r="AN182" s="798"/>
    </row>
    <row r="183" spans="1:43" ht="27" x14ac:dyDescent="0.15">
      <c r="A183" s="779" t="s">
        <v>906</v>
      </c>
      <c r="B183" s="778" t="s">
        <v>907</v>
      </c>
      <c r="C183" s="779" t="s">
        <v>42</v>
      </c>
      <c r="D183" s="778" t="s">
        <v>726</v>
      </c>
      <c r="E183" s="794" t="s">
        <v>40</v>
      </c>
      <c r="F183" s="799" t="s">
        <v>908</v>
      </c>
      <c r="G183" s="793">
        <v>40082</v>
      </c>
      <c r="H183" s="800">
        <v>13900000</v>
      </c>
      <c r="I183" s="775">
        <v>40065</v>
      </c>
      <c r="J183" s="806" t="s">
        <v>1083</v>
      </c>
      <c r="K183" s="793">
        <v>40065</v>
      </c>
      <c r="L183" s="800">
        <v>13837945</v>
      </c>
      <c r="M183" s="775">
        <v>40073</v>
      </c>
      <c r="N183" s="775">
        <v>40086</v>
      </c>
      <c r="O183" s="779">
        <v>1</v>
      </c>
      <c r="P183" s="808">
        <v>13837945</v>
      </c>
      <c r="Q183" s="808"/>
      <c r="R183" s="808"/>
      <c r="S183" s="808"/>
      <c r="T183" s="808"/>
      <c r="U183" s="794">
        <v>0</v>
      </c>
      <c r="V183" s="794">
        <v>0</v>
      </c>
      <c r="W183" s="794">
        <v>0</v>
      </c>
      <c r="X183" s="775">
        <v>40116</v>
      </c>
      <c r="Y183" s="775">
        <v>40140</v>
      </c>
      <c r="Z183" s="774"/>
      <c r="AA183" s="772">
        <v>13837945</v>
      </c>
      <c r="AB183" s="772"/>
      <c r="AC183" s="772"/>
      <c r="AD183" s="772"/>
      <c r="AE183" s="772"/>
      <c r="AF183" s="772"/>
      <c r="AG183" s="772"/>
      <c r="AH183" s="774"/>
      <c r="AI183" s="798" t="s">
        <v>641</v>
      </c>
      <c r="AJ183" s="801">
        <f t="shared" si="5"/>
        <v>13837945</v>
      </c>
      <c r="AK183" s="798"/>
      <c r="AL183" s="798" t="s">
        <v>53</v>
      </c>
      <c r="AM183" s="798">
        <v>3138695353</v>
      </c>
      <c r="AN183" s="798"/>
    </row>
    <row r="184" spans="1:43" ht="27" x14ac:dyDescent="0.15">
      <c r="A184" s="779" t="s">
        <v>909</v>
      </c>
      <c r="B184" s="778" t="s">
        <v>910</v>
      </c>
      <c r="C184" s="779" t="s">
        <v>42</v>
      </c>
      <c r="D184" s="778" t="s">
        <v>911</v>
      </c>
      <c r="E184" s="794" t="s">
        <v>912</v>
      </c>
      <c r="F184" s="799" t="s">
        <v>913</v>
      </c>
      <c r="G184" s="793">
        <v>40009</v>
      </c>
      <c r="H184" s="800">
        <v>10000000</v>
      </c>
      <c r="I184" s="775">
        <v>40065</v>
      </c>
      <c r="J184" s="806" t="s">
        <v>1084</v>
      </c>
      <c r="K184" s="793">
        <v>40065</v>
      </c>
      <c r="L184" s="800">
        <v>9992894</v>
      </c>
      <c r="M184" s="775">
        <v>40072</v>
      </c>
      <c r="N184" s="775">
        <v>40092</v>
      </c>
      <c r="O184" s="779">
        <v>1</v>
      </c>
      <c r="P184" s="808">
        <v>9992894</v>
      </c>
      <c r="Q184" s="808"/>
      <c r="R184" s="808"/>
      <c r="S184" s="808"/>
      <c r="T184" s="808"/>
      <c r="U184" s="794">
        <v>0</v>
      </c>
      <c r="V184" s="794">
        <v>0</v>
      </c>
      <c r="W184" s="794">
        <v>0</v>
      </c>
      <c r="X184" s="775">
        <v>40123</v>
      </c>
      <c r="Y184" s="775">
        <v>40163</v>
      </c>
      <c r="Z184" s="774"/>
      <c r="AA184" s="772">
        <v>9992894</v>
      </c>
      <c r="AB184" s="772"/>
      <c r="AC184" s="772"/>
      <c r="AD184" s="772"/>
      <c r="AE184" s="772"/>
      <c r="AF184" s="772"/>
      <c r="AG184" s="772"/>
      <c r="AH184" s="774"/>
      <c r="AI184" s="798" t="s">
        <v>641</v>
      </c>
      <c r="AJ184" s="801">
        <f t="shared" si="5"/>
        <v>9992894</v>
      </c>
      <c r="AK184" s="807" t="s">
        <v>914</v>
      </c>
      <c r="AL184" s="798" t="s">
        <v>200</v>
      </c>
      <c r="AM184" s="798">
        <v>3132856330</v>
      </c>
      <c r="AN184" s="798"/>
    </row>
    <row r="185" spans="1:43" ht="27" x14ac:dyDescent="0.15">
      <c r="A185" s="779" t="s">
        <v>927</v>
      </c>
      <c r="B185" s="778" t="s">
        <v>928</v>
      </c>
      <c r="C185" s="778" t="s">
        <v>42</v>
      </c>
      <c r="D185" s="778" t="s">
        <v>1844</v>
      </c>
      <c r="E185" s="779" t="s">
        <v>930</v>
      </c>
      <c r="F185" s="799" t="s">
        <v>931</v>
      </c>
      <c r="G185" s="793">
        <v>39988</v>
      </c>
      <c r="H185" s="800">
        <v>13800000</v>
      </c>
      <c r="I185" s="775">
        <v>40065</v>
      </c>
      <c r="J185" s="806" t="s">
        <v>1085</v>
      </c>
      <c r="K185" s="775">
        <v>40065</v>
      </c>
      <c r="L185" s="834">
        <v>13779000</v>
      </c>
      <c r="M185" s="775">
        <v>40079</v>
      </c>
      <c r="N185" s="775">
        <v>40099</v>
      </c>
      <c r="O185" s="806" t="s">
        <v>932</v>
      </c>
      <c r="P185" s="808">
        <v>13779000</v>
      </c>
      <c r="Q185" s="808"/>
      <c r="R185" s="808"/>
      <c r="S185" s="808"/>
      <c r="T185" s="808"/>
      <c r="U185" s="793">
        <v>40108</v>
      </c>
      <c r="V185" s="794">
        <v>15</v>
      </c>
      <c r="W185" s="795">
        <v>6500000</v>
      </c>
      <c r="X185" s="775">
        <v>40137</v>
      </c>
      <c r="Y185" s="775">
        <v>40156</v>
      </c>
      <c r="Z185" s="774"/>
      <c r="AA185" s="772"/>
      <c r="AB185" s="775"/>
      <c r="AC185" s="778"/>
      <c r="AD185" s="775"/>
      <c r="AE185" s="775"/>
      <c r="AF185" s="775"/>
      <c r="AG185" s="775"/>
      <c r="AH185" s="774">
        <v>20279000</v>
      </c>
      <c r="AI185" s="775" t="s">
        <v>641</v>
      </c>
      <c r="AJ185" s="801">
        <f t="shared" si="5"/>
        <v>20279000</v>
      </c>
      <c r="AK185" s="806" t="s">
        <v>333</v>
      </c>
      <c r="AL185" s="775" t="s">
        <v>78</v>
      </c>
      <c r="AM185" s="798">
        <v>3132829168</v>
      </c>
      <c r="AN185" s="798"/>
    </row>
    <row r="186" spans="1:43" ht="36" x14ac:dyDescent="0.15">
      <c r="A186" s="779" t="s">
        <v>933</v>
      </c>
      <c r="B186" s="778" t="s">
        <v>934</v>
      </c>
      <c r="C186" s="779" t="s">
        <v>42</v>
      </c>
      <c r="D186" s="778" t="s">
        <v>935</v>
      </c>
      <c r="E186" s="794" t="s">
        <v>936</v>
      </c>
      <c r="F186" s="815" t="s">
        <v>757</v>
      </c>
      <c r="G186" s="793">
        <v>40050</v>
      </c>
      <c r="H186" s="815">
        <v>10000000</v>
      </c>
      <c r="I186" s="775">
        <v>40065</v>
      </c>
      <c r="J186" s="806" t="s">
        <v>1086</v>
      </c>
      <c r="K186" s="793">
        <v>40065</v>
      </c>
      <c r="L186" s="808">
        <v>9989757</v>
      </c>
      <c r="M186" s="775">
        <v>40067</v>
      </c>
      <c r="N186" s="775">
        <v>40100</v>
      </c>
      <c r="O186" s="779">
        <v>1</v>
      </c>
      <c r="P186" s="808">
        <v>9989757</v>
      </c>
      <c r="Q186" s="808"/>
      <c r="R186" s="808"/>
      <c r="S186" s="808"/>
      <c r="T186" s="808"/>
      <c r="U186" s="816" t="s">
        <v>96</v>
      </c>
      <c r="V186" s="794">
        <v>0</v>
      </c>
      <c r="W186" s="835" t="s">
        <v>96</v>
      </c>
      <c r="X186" s="775">
        <v>40129</v>
      </c>
      <c r="Y186" s="775">
        <v>40143</v>
      </c>
      <c r="Z186" s="774"/>
      <c r="AA186" s="772">
        <v>9989757</v>
      </c>
      <c r="AB186" s="772"/>
      <c r="AC186" s="772"/>
      <c r="AD186" s="772"/>
      <c r="AE186" s="772"/>
      <c r="AF186" s="772"/>
      <c r="AG186" s="772"/>
      <c r="AH186" s="774"/>
      <c r="AI186" s="798" t="s">
        <v>641</v>
      </c>
      <c r="AJ186" s="801">
        <f t="shared" si="5"/>
        <v>9989757</v>
      </c>
      <c r="AK186" s="798"/>
      <c r="AL186" s="798" t="s">
        <v>937</v>
      </c>
      <c r="AM186" s="798">
        <v>3112545326</v>
      </c>
      <c r="AN186" s="798"/>
    </row>
    <row r="187" spans="1:43" ht="27" x14ac:dyDescent="0.15">
      <c r="A187" s="779" t="s">
        <v>938</v>
      </c>
      <c r="B187" s="778" t="s">
        <v>939</v>
      </c>
      <c r="C187" s="779" t="s">
        <v>42</v>
      </c>
      <c r="D187" s="778" t="s">
        <v>940</v>
      </c>
      <c r="E187" s="794" t="s">
        <v>941</v>
      </c>
      <c r="F187" s="799" t="s">
        <v>465</v>
      </c>
      <c r="G187" s="793">
        <v>39994</v>
      </c>
      <c r="H187" s="800">
        <v>12000000</v>
      </c>
      <c r="I187" s="775">
        <v>40065</v>
      </c>
      <c r="J187" s="806" t="s">
        <v>1060</v>
      </c>
      <c r="K187" s="793">
        <v>40065</v>
      </c>
      <c r="L187" s="800">
        <v>11995593</v>
      </c>
      <c r="M187" s="775">
        <v>40070</v>
      </c>
      <c r="N187" s="775">
        <v>40147</v>
      </c>
      <c r="O187" s="779">
        <v>1</v>
      </c>
      <c r="P187" s="808">
        <v>11995593</v>
      </c>
      <c r="Q187" s="808"/>
      <c r="R187" s="808"/>
      <c r="S187" s="808"/>
      <c r="T187" s="808"/>
      <c r="U187" s="794">
        <v>0</v>
      </c>
      <c r="V187" s="794">
        <v>0</v>
      </c>
      <c r="W187" s="794">
        <v>0</v>
      </c>
      <c r="X187" s="775">
        <v>40116</v>
      </c>
      <c r="Y187" s="775">
        <v>40158</v>
      </c>
      <c r="Z187" s="774"/>
      <c r="AA187" s="772">
        <v>11969735</v>
      </c>
      <c r="AB187" s="772"/>
      <c r="AC187" s="772"/>
      <c r="AD187" s="772"/>
      <c r="AE187" s="772"/>
      <c r="AF187" s="772"/>
      <c r="AG187" s="772"/>
      <c r="AH187" s="774"/>
      <c r="AI187" s="798" t="s">
        <v>641</v>
      </c>
      <c r="AJ187" s="801">
        <f t="shared" si="5"/>
        <v>11969735</v>
      </c>
      <c r="AK187" s="798"/>
      <c r="AL187" s="798" t="s">
        <v>942</v>
      </c>
      <c r="AM187" s="798">
        <v>3125193600</v>
      </c>
      <c r="AN187" s="798"/>
    </row>
    <row r="188" spans="1:43" ht="27" x14ac:dyDescent="0.15">
      <c r="A188" s="779" t="s">
        <v>943</v>
      </c>
      <c r="B188" s="778" t="s">
        <v>948</v>
      </c>
      <c r="C188" s="779" t="s">
        <v>42</v>
      </c>
      <c r="D188" s="778" t="s">
        <v>531</v>
      </c>
      <c r="E188" s="794" t="s">
        <v>532</v>
      </c>
      <c r="F188" s="799" t="s">
        <v>949</v>
      </c>
      <c r="G188" s="793">
        <v>40057</v>
      </c>
      <c r="H188" s="800">
        <v>10000000</v>
      </c>
      <c r="I188" s="775">
        <v>40065</v>
      </c>
      <c r="J188" s="806" t="s">
        <v>1090</v>
      </c>
      <c r="K188" s="793">
        <v>40065</v>
      </c>
      <c r="L188" s="800">
        <v>9915268</v>
      </c>
      <c r="M188" s="775">
        <v>40077</v>
      </c>
      <c r="N188" s="775">
        <v>40092</v>
      </c>
      <c r="O188" s="779">
        <v>1</v>
      </c>
      <c r="P188" s="808">
        <v>9915268</v>
      </c>
      <c r="Q188" s="808"/>
      <c r="R188" s="808"/>
      <c r="S188" s="808"/>
      <c r="T188" s="808"/>
      <c r="U188" s="794">
        <v>0</v>
      </c>
      <c r="V188" s="794">
        <v>0</v>
      </c>
      <c r="W188" s="794">
        <v>0</v>
      </c>
      <c r="X188" s="775">
        <v>40123</v>
      </c>
      <c r="Y188" s="775">
        <v>40170</v>
      </c>
      <c r="Z188" s="774"/>
      <c r="AA188" s="772">
        <v>9907170</v>
      </c>
      <c r="AB188" s="772"/>
      <c r="AC188" s="772"/>
      <c r="AD188" s="772"/>
      <c r="AE188" s="772"/>
      <c r="AF188" s="772"/>
      <c r="AG188" s="772"/>
      <c r="AH188" s="774"/>
      <c r="AI188" s="798" t="s">
        <v>641</v>
      </c>
      <c r="AJ188" s="801">
        <f t="shared" si="5"/>
        <v>9907170</v>
      </c>
      <c r="AK188" s="807" t="s">
        <v>1087</v>
      </c>
      <c r="AL188" s="798" t="s">
        <v>950</v>
      </c>
      <c r="AM188" s="798">
        <v>3123123782</v>
      </c>
      <c r="AN188" s="798"/>
    </row>
    <row r="189" spans="1:43" ht="27" x14ac:dyDescent="0.15">
      <c r="A189" s="779" t="s">
        <v>951</v>
      </c>
      <c r="B189" s="778" t="s">
        <v>952</v>
      </c>
      <c r="C189" s="779" t="s">
        <v>42</v>
      </c>
      <c r="D189" s="778" t="s">
        <v>953</v>
      </c>
      <c r="E189" s="794" t="s">
        <v>954</v>
      </c>
      <c r="F189" s="799" t="s">
        <v>731</v>
      </c>
      <c r="G189" s="793">
        <v>40037</v>
      </c>
      <c r="H189" s="800">
        <v>4000000</v>
      </c>
      <c r="I189" s="775">
        <v>40065</v>
      </c>
      <c r="J189" s="806" t="s">
        <v>1091</v>
      </c>
      <c r="K189" s="793">
        <v>40065</v>
      </c>
      <c r="L189" s="800">
        <v>3998650</v>
      </c>
      <c r="M189" s="775">
        <v>40073</v>
      </c>
      <c r="N189" s="775">
        <v>40073</v>
      </c>
      <c r="O189" s="779">
        <v>1</v>
      </c>
      <c r="P189" s="808">
        <v>3998650</v>
      </c>
      <c r="Q189" s="808"/>
      <c r="R189" s="808"/>
      <c r="S189" s="808"/>
      <c r="T189" s="808"/>
      <c r="U189" s="794">
        <v>0</v>
      </c>
      <c r="V189" s="794">
        <v>0</v>
      </c>
      <c r="W189" s="794">
        <v>0</v>
      </c>
      <c r="X189" s="775">
        <v>40102</v>
      </c>
      <c r="Y189" s="775">
        <v>40121</v>
      </c>
      <c r="Z189" s="774"/>
      <c r="AA189" s="772">
        <v>3998650</v>
      </c>
      <c r="AB189" s="772"/>
      <c r="AC189" s="772"/>
      <c r="AD189" s="772"/>
      <c r="AE189" s="772"/>
      <c r="AF189" s="772"/>
      <c r="AG189" s="772"/>
      <c r="AH189" s="774"/>
      <c r="AI189" s="798" t="s">
        <v>641</v>
      </c>
      <c r="AJ189" s="801">
        <f t="shared" si="5"/>
        <v>3998650</v>
      </c>
      <c r="AK189" s="807" t="s">
        <v>422</v>
      </c>
      <c r="AL189" s="798" t="s">
        <v>955</v>
      </c>
      <c r="AM189" s="798">
        <v>3133851779</v>
      </c>
      <c r="AN189" s="798"/>
      <c r="AO189" s="803" t="s">
        <v>1229</v>
      </c>
      <c r="AQ189" s="803" t="s">
        <v>1229</v>
      </c>
    </row>
    <row r="190" spans="1:43" ht="27" x14ac:dyDescent="0.15">
      <c r="A190" s="779" t="s">
        <v>956</v>
      </c>
      <c r="B190" s="778" t="s">
        <v>957</v>
      </c>
      <c r="C190" s="779" t="s">
        <v>42</v>
      </c>
      <c r="D190" s="778" t="s">
        <v>115</v>
      </c>
      <c r="E190" s="794" t="s">
        <v>116</v>
      </c>
      <c r="F190" s="799" t="s">
        <v>958</v>
      </c>
      <c r="G190" s="793">
        <v>40028</v>
      </c>
      <c r="H190" s="800">
        <v>13900000</v>
      </c>
      <c r="I190" s="775">
        <v>40065</v>
      </c>
      <c r="J190" s="806" t="s">
        <v>1092</v>
      </c>
      <c r="K190" s="793">
        <v>40065</v>
      </c>
      <c r="L190" s="800">
        <v>13825033</v>
      </c>
      <c r="M190" s="775">
        <v>40072</v>
      </c>
      <c r="N190" s="775">
        <v>40092</v>
      </c>
      <c r="O190" s="779">
        <v>1</v>
      </c>
      <c r="P190" s="808">
        <v>13825033</v>
      </c>
      <c r="Q190" s="808"/>
      <c r="R190" s="808"/>
      <c r="S190" s="808"/>
      <c r="T190" s="808"/>
      <c r="U190" s="794">
        <v>0</v>
      </c>
      <c r="V190" s="794">
        <v>0</v>
      </c>
      <c r="W190" s="794">
        <v>0</v>
      </c>
      <c r="X190" s="775">
        <v>40123</v>
      </c>
      <c r="Y190" s="775">
        <v>40178</v>
      </c>
      <c r="Z190" s="774"/>
      <c r="AA190" s="772">
        <v>13825033</v>
      </c>
      <c r="AB190" s="772"/>
      <c r="AC190" s="772"/>
      <c r="AD190" s="772"/>
      <c r="AE190" s="772"/>
      <c r="AF190" s="772"/>
      <c r="AG190" s="772"/>
      <c r="AH190" s="774"/>
      <c r="AI190" s="798" t="s">
        <v>641</v>
      </c>
      <c r="AJ190" s="801">
        <f t="shared" si="5"/>
        <v>13825033</v>
      </c>
      <c r="AK190" s="798"/>
      <c r="AL190" s="798" t="s">
        <v>959</v>
      </c>
      <c r="AM190" s="798">
        <v>3138308700</v>
      </c>
      <c r="AN190" s="798"/>
    </row>
    <row r="191" spans="1:43" ht="19.5" customHeight="1" x14ac:dyDescent="0.15">
      <c r="A191" s="779" t="s">
        <v>961</v>
      </c>
      <c r="B191" s="778" t="s">
        <v>962</v>
      </c>
      <c r="C191" s="779" t="s">
        <v>42</v>
      </c>
      <c r="D191" s="778" t="s">
        <v>1462</v>
      </c>
      <c r="E191" s="794" t="s">
        <v>109</v>
      </c>
      <c r="F191" s="799" t="s">
        <v>964</v>
      </c>
      <c r="G191" s="793">
        <v>40057</v>
      </c>
      <c r="H191" s="800">
        <v>13000000</v>
      </c>
      <c r="I191" s="775">
        <v>40065</v>
      </c>
      <c r="J191" s="806" t="s">
        <v>1093</v>
      </c>
      <c r="K191" s="793">
        <v>40065</v>
      </c>
      <c r="L191" s="800">
        <v>12989834</v>
      </c>
      <c r="M191" s="775">
        <v>40079</v>
      </c>
      <c r="N191" s="775">
        <v>40092</v>
      </c>
      <c r="O191" s="779">
        <v>1</v>
      </c>
      <c r="P191" s="808">
        <v>12989834</v>
      </c>
      <c r="Q191" s="808"/>
      <c r="R191" s="808"/>
      <c r="S191" s="808"/>
      <c r="T191" s="808"/>
      <c r="U191" s="794">
        <v>0</v>
      </c>
      <c r="V191" s="794">
        <v>0</v>
      </c>
      <c r="W191" s="794">
        <v>0</v>
      </c>
      <c r="X191" s="775">
        <v>40123</v>
      </c>
      <c r="Y191" s="775">
        <v>40158</v>
      </c>
      <c r="Z191" s="774"/>
      <c r="AA191" s="772">
        <v>12989834</v>
      </c>
      <c r="AB191" s="772"/>
      <c r="AC191" s="772"/>
      <c r="AD191" s="772"/>
      <c r="AE191" s="772"/>
      <c r="AF191" s="772"/>
      <c r="AG191" s="772"/>
      <c r="AH191" s="774"/>
      <c r="AI191" s="798" t="s">
        <v>641</v>
      </c>
      <c r="AJ191" s="801">
        <f t="shared" si="5"/>
        <v>12989834</v>
      </c>
      <c r="AK191" s="807" t="s">
        <v>965</v>
      </c>
      <c r="AL191" s="798" t="s">
        <v>854</v>
      </c>
      <c r="AM191" s="798">
        <v>3125342259</v>
      </c>
      <c r="AN191" s="798"/>
    </row>
    <row r="192" spans="1:43" ht="36" x14ac:dyDescent="0.15">
      <c r="A192" s="779" t="s">
        <v>966</v>
      </c>
      <c r="B192" s="778" t="s">
        <v>983</v>
      </c>
      <c r="C192" s="779" t="s">
        <v>42</v>
      </c>
      <c r="D192" s="778" t="s">
        <v>984</v>
      </c>
      <c r="E192" s="794" t="s">
        <v>446</v>
      </c>
      <c r="F192" s="799" t="s">
        <v>985</v>
      </c>
      <c r="G192" s="793">
        <v>40057</v>
      </c>
      <c r="H192" s="800">
        <v>7000000</v>
      </c>
      <c r="I192" s="775">
        <v>40065</v>
      </c>
      <c r="J192" s="806" t="s">
        <v>1094</v>
      </c>
      <c r="K192" s="793">
        <v>40065</v>
      </c>
      <c r="L192" s="800">
        <v>6983547</v>
      </c>
      <c r="M192" s="775">
        <v>40067</v>
      </c>
      <c r="N192" s="775">
        <v>40102</v>
      </c>
      <c r="O192" s="779">
        <v>1</v>
      </c>
      <c r="P192" s="808">
        <v>6983547</v>
      </c>
      <c r="Q192" s="808"/>
      <c r="R192" s="808"/>
      <c r="S192" s="808"/>
      <c r="T192" s="808"/>
      <c r="U192" s="794">
        <v>0</v>
      </c>
      <c r="V192" s="794">
        <v>0</v>
      </c>
      <c r="W192" s="794">
        <v>0</v>
      </c>
      <c r="X192" s="775">
        <v>40122</v>
      </c>
      <c r="Y192" s="775">
        <v>40136</v>
      </c>
      <c r="Z192" s="774">
        <v>6983547</v>
      </c>
      <c r="AA192" s="772"/>
      <c r="AB192" s="772"/>
      <c r="AC192" s="772"/>
      <c r="AD192" s="772"/>
      <c r="AE192" s="772"/>
      <c r="AF192" s="772"/>
      <c r="AG192" s="772"/>
      <c r="AH192" s="774"/>
      <c r="AI192" s="798" t="s">
        <v>641</v>
      </c>
      <c r="AJ192" s="801">
        <f t="shared" si="5"/>
        <v>6983547</v>
      </c>
      <c r="AK192" s="807" t="s">
        <v>986</v>
      </c>
      <c r="AL192" s="798" t="s">
        <v>987</v>
      </c>
      <c r="AM192" s="798">
        <v>3208353629</v>
      </c>
      <c r="AN192" s="798"/>
      <c r="AO192" s="803" t="s">
        <v>1229</v>
      </c>
      <c r="AP192" s="804" t="s">
        <v>1269</v>
      </c>
      <c r="AQ192" s="803" t="s">
        <v>1229</v>
      </c>
    </row>
    <row r="193" spans="1:43" ht="27" x14ac:dyDescent="0.15">
      <c r="A193" s="779" t="s">
        <v>967</v>
      </c>
      <c r="B193" s="778" t="s">
        <v>968</v>
      </c>
      <c r="C193" s="779" t="s">
        <v>42</v>
      </c>
      <c r="D193" s="778" t="s">
        <v>969</v>
      </c>
      <c r="E193" s="794" t="s">
        <v>970</v>
      </c>
      <c r="F193" s="799" t="s">
        <v>971</v>
      </c>
      <c r="G193" s="793">
        <v>40028</v>
      </c>
      <c r="H193" s="800">
        <v>7000000</v>
      </c>
      <c r="I193" s="775">
        <v>40065</v>
      </c>
      <c r="J193" s="806" t="s">
        <v>1095</v>
      </c>
      <c r="K193" s="793">
        <v>40065</v>
      </c>
      <c r="L193" s="800">
        <v>6995335</v>
      </c>
      <c r="M193" s="775">
        <v>40067</v>
      </c>
      <c r="N193" s="775">
        <v>40092</v>
      </c>
      <c r="O193" s="779">
        <v>1</v>
      </c>
      <c r="P193" s="808">
        <v>6995335</v>
      </c>
      <c r="Q193" s="808"/>
      <c r="R193" s="808"/>
      <c r="S193" s="808"/>
      <c r="T193" s="808"/>
      <c r="U193" s="794">
        <v>0</v>
      </c>
      <c r="V193" s="794">
        <v>0</v>
      </c>
      <c r="W193" s="794">
        <v>0</v>
      </c>
      <c r="X193" s="775">
        <v>40123</v>
      </c>
      <c r="Y193" s="775">
        <v>40156</v>
      </c>
      <c r="Z193" s="774"/>
      <c r="AA193" s="772">
        <v>6995335</v>
      </c>
      <c r="AB193" s="772"/>
      <c r="AC193" s="772"/>
      <c r="AD193" s="772"/>
      <c r="AE193" s="772"/>
      <c r="AF193" s="772"/>
      <c r="AG193" s="772"/>
      <c r="AH193" s="774"/>
      <c r="AI193" s="798" t="s">
        <v>641</v>
      </c>
      <c r="AJ193" s="801">
        <f t="shared" si="5"/>
        <v>6995335</v>
      </c>
      <c r="AK193" s="807" t="s">
        <v>972</v>
      </c>
      <c r="AL193" s="798" t="s">
        <v>348</v>
      </c>
      <c r="AM193" s="798">
        <v>4290557</v>
      </c>
      <c r="AN193" s="798"/>
      <c r="AO193" s="803" t="s">
        <v>1229</v>
      </c>
      <c r="AP193" s="804" t="s">
        <v>1269</v>
      </c>
      <c r="AQ193" s="803" t="s">
        <v>1229</v>
      </c>
    </row>
    <row r="194" spans="1:43" ht="29.25" customHeight="1" x14ac:dyDescent="0.15">
      <c r="A194" s="779" t="s">
        <v>973</v>
      </c>
      <c r="B194" s="778" t="s">
        <v>979</v>
      </c>
      <c r="C194" s="779" t="s">
        <v>42</v>
      </c>
      <c r="D194" s="778" t="s">
        <v>980</v>
      </c>
      <c r="E194" s="794" t="s">
        <v>981</v>
      </c>
      <c r="F194" s="799" t="s">
        <v>982</v>
      </c>
      <c r="G194" s="793">
        <v>39959</v>
      </c>
      <c r="H194" s="800">
        <v>10000000</v>
      </c>
      <c r="I194" s="775">
        <v>40065</v>
      </c>
      <c r="J194" s="806" t="s">
        <v>1096</v>
      </c>
      <c r="K194" s="793">
        <v>40065</v>
      </c>
      <c r="L194" s="800">
        <v>9991877</v>
      </c>
      <c r="M194" s="775">
        <v>40079</v>
      </c>
      <c r="N194" s="775">
        <v>40100</v>
      </c>
      <c r="O194" s="779">
        <v>1</v>
      </c>
      <c r="P194" s="808">
        <v>9991877</v>
      </c>
      <c r="Q194" s="808"/>
      <c r="R194" s="808"/>
      <c r="S194" s="808"/>
      <c r="T194" s="808"/>
      <c r="U194" s="794">
        <v>0</v>
      </c>
      <c r="V194" s="794">
        <v>0</v>
      </c>
      <c r="W194" s="794">
        <v>0</v>
      </c>
      <c r="X194" s="775">
        <v>40130</v>
      </c>
      <c r="Y194" s="775">
        <v>40143</v>
      </c>
      <c r="Z194" s="774"/>
      <c r="AA194" s="772">
        <v>9991877</v>
      </c>
      <c r="AB194" s="772"/>
      <c r="AC194" s="772"/>
      <c r="AD194" s="772"/>
      <c r="AE194" s="772"/>
      <c r="AF194" s="772"/>
      <c r="AG194" s="772"/>
      <c r="AH194" s="774"/>
      <c r="AI194" s="798" t="s">
        <v>641</v>
      </c>
      <c r="AJ194" s="801">
        <f t="shared" si="5"/>
        <v>9991877</v>
      </c>
      <c r="AK194" s="807" t="s">
        <v>335</v>
      </c>
      <c r="AL194" s="798" t="s">
        <v>78</v>
      </c>
      <c r="AM194" s="798">
        <v>3133834171</v>
      </c>
      <c r="AN194" s="798"/>
    </row>
    <row r="195" spans="1:43" ht="20.25" customHeight="1" x14ac:dyDescent="0.15">
      <c r="A195" s="779" t="s">
        <v>974</v>
      </c>
      <c r="B195" s="778" t="s">
        <v>975</v>
      </c>
      <c r="C195" s="779" t="s">
        <v>42</v>
      </c>
      <c r="D195" s="778" t="s">
        <v>1062</v>
      </c>
      <c r="E195" s="794" t="s">
        <v>976</v>
      </c>
      <c r="F195" s="799" t="s">
        <v>977</v>
      </c>
      <c r="G195" s="793">
        <v>40057</v>
      </c>
      <c r="H195" s="800">
        <v>13900000</v>
      </c>
      <c r="I195" s="775">
        <v>40065</v>
      </c>
      <c r="J195" s="806" t="s">
        <v>1097</v>
      </c>
      <c r="K195" s="793">
        <v>40065</v>
      </c>
      <c r="L195" s="800">
        <v>13813218</v>
      </c>
      <c r="M195" s="775">
        <v>40079</v>
      </c>
      <c r="N195" s="775">
        <v>40100</v>
      </c>
      <c r="O195" s="779">
        <v>1</v>
      </c>
      <c r="P195" s="808">
        <v>13813218</v>
      </c>
      <c r="Q195" s="808"/>
      <c r="R195" s="808"/>
      <c r="S195" s="808"/>
      <c r="T195" s="808"/>
      <c r="U195" s="794">
        <v>0</v>
      </c>
      <c r="V195" s="794">
        <v>0</v>
      </c>
      <c r="W195" s="794">
        <v>0</v>
      </c>
      <c r="X195" s="775">
        <v>40130</v>
      </c>
      <c r="Y195" s="775">
        <v>40158</v>
      </c>
      <c r="Z195" s="774"/>
      <c r="AA195" s="772">
        <v>13813218</v>
      </c>
      <c r="AB195" s="772"/>
      <c r="AC195" s="772"/>
      <c r="AD195" s="772"/>
      <c r="AE195" s="772"/>
      <c r="AF195" s="772"/>
      <c r="AG195" s="772"/>
      <c r="AH195" s="774"/>
      <c r="AI195" s="798" t="s">
        <v>641</v>
      </c>
      <c r="AJ195" s="801">
        <f t="shared" si="5"/>
        <v>13813218</v>
      </c>
      <c r="AK195" s="807" t="s">
        <v>978</v>
      </c>
      <c r="AL195" s="798" t="s">
        <v>157</v>
      </c>
      <c r="AM195" s="798">
        <v>3118910612</v>
      </c>
      <c r="AN195" s="798"/>
      <c r="AP195" s="804" t="s">
        <v>1243</v>
      </c>
      <c r="AQ195" s="803" t="s">
        <v>1229</v>
      </c>
    </row>
    <row r="196" spans="1:43" ht="27" x14ac:dyDescent="0.15">
      <c r="A196" s="779" t="s">
        <v>988</v>
      </c>
      <c r="B196" s="778" t="s">
        <v>989</v>
      </c>
      <c r="C196" s="779" t="s">
        <v>42</v>
      </c>
      <c r="D196" s="778" t="s">
        <v>990</v>
      </c>
      <c r="E196" s="794" t="s">
        <v>991</v>
      </c>
      <c r="F196" s="799" t="s">
        <v>992</v>
      </c>
      <c r="G196" s="793">
        <v>40057</v>
      </c>
      <c r="H196" s="800">
        <v>7000000</v>
      </c>
      <c r="I196" s="775">
        <v>40065</v>
      </c>
      <c r="J196" s="806" t="s">
        <v>1098</v>
      </c>
      <c r="K196" s="793">
        <v>40065</v>
      </c>
      <c r="L196" s="800">
        <v>6992562</v>
      </c>
      <c r="M196" s="775">
        <v>40065</v>
      </c>
      <c r="N196" s="775">
        <v>40161</v>
      </c>
      <c r="O196" s="779">
        <v>1</v>
      </c>
      <c r="P196" s="808">
        <v>6992562</v>
      </c>
      <c r="Q196" s="808"/>
      <c r="R196" s="808"/>
      <c r="S196" s="808"/>
      <c r="T196" s="808"/>
      <c r="U196" s="793">
        <v>40162</v>
      </c>
      <c r="V196" s="794">
        <v>10</v>
      </c>
      <c r="W196" s="795">
        <v>3393936</v>
      </c>
      <c r="X196" s="775"/>
      <c r="Y196" s="775"/>
      <c r="Z196" s="774">
        <v>1293936</v>
      </c>
      <c r="AA196" s="772">
        <v>6992562</v>
      </c>
      <c r="AB196" s="772"/>
      <c r="AC196" s="772"/>
      <c r="AD196" s="772"/>
      <c r="AE196" s="772"/>
      <c r="AF196" s="772">
        <v>2100000</v>
      </c>
      <c r="AG196" s="772"/>
      <c r="AH196" s="774"/>
      <c r="AI196" s="798" t="s">
        <v>641</v>
      </c>
      <c r="AJ196" s="801">
        <f t="shared" si="5"/>
        <v>10386498</v>
      </c>
      <c r="AK196" s="807" t="s">
        <v>993</v>
      </c>
      <c r="AL196" s="798" t="s">
        <v>200</v>
      </c>
      <c r="AM196" s="798">
        <v>4290200</v>
      </c>
      <c r="AN196" s="798"/>
    </row>
    <row r="197" spans="1:43" ht="18" x14ac:dyDescent="0.15">
      <c r="A197" s="779" t="s">
        <v>994</v>
      </c>
      <c r="B197" s="778" t="s">
        <v>1845</v>
      </c>
      <c r="C197" s="779" t="s">
        <v>42</v>
      </c>
      <c r="D197" s="778" t="s">
        <v>996</v>
      </c>
      <c r="E197" s="794" t="s">
        <v>997</v>
      </c>
      <c r="F197" s="799" t="s">
        <v>998</v>
      </c>
      <c r="G197" s="793">
        <v>40057</v>
      </c>
      <c r="H197" s="800">
        <v>5000000</v>
      </c>
      <c r="I197" s="775">
        <v>40065</v>
      </c>
      <c r="J197" s="806" t="s">
        <v>1099</v>
      </c>
      <c r="K197" s="793">
        <v>40065</v>
      </c>
      <c r="L197" s="800">
        <v>4996314</v>
      </c>
      <c r="M197" s="775">
        <v>40079</v>
      </c>
      <c r="N197" s="775">
        <v>40065</v>
      </c>
      <c r="O197" s="779">
        <v>1</v>
      </c>
      <c r="P197" s="808">
        <v>4996314</v>
      </c>
      <c r="Q197" s="808"/>
      <c r="R197" s="808"/>
      <c r="S197" s="808"/>
      <c r="T197" s="808"/>
      <c r="U197" s="794">
        <v>0</v>
      </c>
      <c r="V197" s="794">
        <v>0</v>
      </c>
      <c r="W197" s="794">
        <v>0</v>
      </c>
      <c r="X197" s="775">
        <v>40095</v>
      </c>
      <c r="Y197" s="775">
        <v>40113</v>
      </c>
      <c r="Z197" s="774"/>
      <c r="AA197" s="772">
        <v>4996314</v>
      </c>
      <c r="AB197" s="772"/>
      <c r="AC197" s="772"/>
      <c r="AD197" s="772"/>
      <c r="AE197" s="772"/>
      <c r="AF197" s="772"/>
      <c r="AG197" s="772"/>
      <c r="AH197" s="774"/>
      <c r="AI197" s="809" t="s">
        <v>641</v>
      </c>
      <c r="AJ197" s="801">
        <f t="shared" si="5"/>
        <v>4996314</v>
      </c>
      <c r="AK197" s="807" t="s">
        <v>999</v>
      </c>
      <c r="AL197" s="798" t="s">
        <v>376</v>
      </c>
      <c r="AM197" s="798">
        <v>4290725</v>
      </c>
      <c r="AN197" s="798"/>
      <c r="AO197" s="803" t="s">
        <v>1229</v>
      </c>
      <c r="AQ197" s="803" t="s">
        <v>1229</v>
      </c>
    </row>
    <row r="198" spans="1:43" ht="27" customHeight="1" x14ac:dyDescent="0.15">
      <c r="A198" s="779" t="s">
        <v>1000</v>
      </c>
      <c r="B198" s="778" t="s">
        <v>1001</v>
      </c>
      <c r="C198" s="779" t="s">
        <v>42</v>
      </c>
      <c r="D198" s="778" t="s">
        <v>1002</v>
      </c>
      <c r="E198" s="794">
        <v>87570654</v>
      </c>
      <c r="F198" s="794" t="s">
        <v>1003</v>
      </c>
      <c r="G198" s="793">
        <v>40057</v>
      </c>
      <c r="H198" s="800">
        <v>6000000</v>
      </c>
      <c r="I198" s="775">
        <v>40065</v>
      </c>
      <c r="J198" s="806" t="s">
        <v>1089</v>
      </c>
      <c r="K198" s="793">
        <v>40065</v>
      </c>
      <c r="L198" s="800">
        <v>5995039</v>
      </c>
      <c r="M198" s="775">
        <v>40072</v>
      </c>
      <c r="N198" s="775">
        <v>40092</v>
      </c>
      <c r="O198" s="779">
        <v>1</v>
      </c>
      <c r="P198" s="808">
        <v>5995039</v>
      </c>
      <c r="Q198" s="808"/>
      <c r="R198" s="808"/>
      <c r="S198" s="808"/>
      <c r="T198" s="808"/>
      <c r="U198" s="794">
        <v>0</v>
      </c>
      <c r="V198" s="794">
        <v>0</v>
      </c>
      <c r="W198" s="794">
        <v>0</v>
      </c>
      <c r="X198" s="775">
        <v>40123</v>
      </c>
      <c r="Y198" s="775">
        <v>40134</v>
      </c>
      <c r="Z198" s="774"/>
      <c r="AA198" s="772">
        <v>5995039</v>
      </c>
      <c r="AB198" s="772"/>
      <c r="AC198" s="772"/>
      <c r="AD198" s="772"/>
      <c r="AE198" s="772"/>
      <c r="AF198" s="772"/>
      <c r="AG198" s="772"/>
      <c r="AH198" s="774"/>
      <c r="AI198" s="809" t="s">
        <v>641</v>
      </c>
      <c r="AJ198" s="801">
        <f t="shared" si="5"/>
        <v>5995039</v>
      </c>
      <c r="AK198" s="807" t="s">
        <v>292</v>
      </c>
      <c r="AL198" s="798" t="s">
        <v>348</v>
      </c>
      <c r="AM198" s="798">
        <v>4290530</v>
      </c>
      <c r="AN198" s="798"/>
      <c r="AO198" s="803" t="s">
        <v>1229</v>
      </c>
      <c r="AP198" s="804" t="s">
        <v>1268</v>
      </c>
    </row>
    <row r="199" spans="1:43" ht="27" x14ac:dyDescent="0.15">
      <c r="A199" s="779" t="s">
        <v>1004</v>
      </c>
      <c r="B199" s="778" t="s">
        <v>1005</v>
      </c>
      <c r="C199" s="779" t="s">
        <v>42</v>
      </c>
      <c r="D199" s="778" t="s">
        <v>1006</v>
      </c>
      <c r="E199" s="794" t="s">
        <v>359</v>
      </c>
      <c r="F199" s="799" t="s">
        <v>1007</v>
      </c>
      <c r="G199" s="793">
        <v>40057</v>
      </c>
      <c r="H199" s="800">
        <v>5900000</v>
      </c>
      <c r="I199" s="775">
        <v>40065</v>
      </c>
      <c r="J199" s="806" t="s">
        <v>1100</v>
      </c>
      <c r="K199" s="793">
        <v>40065</v>
      </c>
      <c r="L199" s="800">
        <v>5895018</v>
      </c>
      <c r="M199" s="775">
        <v>40067</v>
      </c>
      <c r="N199" s="775">
        <v>40092</v>
      </c>
      <c r="O199" s="779">
        <v>1</v>
      </c>
      <c r="P199" s="808">
        <v>5895018</v>
      </c>
      <c r="Q199" s="808"/>
      <c r="R199" s="808"/>
      <c r="S199" s="808"/>
      <c r="T199" s="808"/>
      <c r="U199" s="794">
        <v>0</v>
      </c>
      <c r="V199" s="794">
        <v>0</v>
      </c>
      <c r="W199" s="794">
        <v>0</v>
      </c>
      <c r="X199" s="775">
        <v>40123</v>
      </c>
      <c r="Y199" s="775">
        <v>40140</v>
      </c>
      <c r="Z199" s="774">
        <v>5878454</v>
      </c>
      <c r="AA199" s="772"/>
      <c r="AB199" s="772"/>
      <c r="AC199" s="772"/>
      <c r="AD199" s="772"/>
      <c r="AE199" s="772"/>
      <c r="AF199" s="772"/>
      <c r="AG199" s="772"/>
      <c r="AH199" s="774"/>
      <c r="AI199" s="809" t="s">
        <v>641</v>
      </c>
      <c r="AJ199" s="801">
        <f t="shared" si="5"/>
        <v>5878454</v>
      </c>
      <c r="AK199" s="807" t="s">
        <v>1008</v>
      </c>
      <c r="AL199" s="798" t="s">
        <v>362</v>
      </c>
      <c r="AM199" s="798">
        <v>3115694007</v>
      </c>
      <c r="AN199" s="798"/>
      <c r="AO199" s="803" t="s">
        <v>1229</v>
      </c>
      <c r="AP199" s="804" t="s">
        <v>1249</v>
      </c>
      <c r="AQ199" s="803" t="s">
        <v>1229</v>
      </c>
    </row>
    <row r="200" spans="1:43" ht="36" x14ac:dyDescent="0.15">
      <c r="A200" s="779" t="s">
        <v>1009</v>
      </c>
      <c r="B200" s="778" t="s">
        <v>1010</v>
      </c>
      <c r="C200" s="779" t="s">
        <v>42</v>
      </c>
      <c r="D200" s="778" t="s">
        <v>87</v>
      </c>
      <c r="E200" s="794" t="s">
        <v>88</v>
      </c>
      <c r="F200" s="799" t="s">
        <v>1011</v>
      </c>
      <c r="G200" s="793">
        <v>40057</v>
      </c>
      <c r="H200" s="800">
        <v>7300000</v>
      </c>
      <c r="I200" s="775">
        <v>40065</v>
      </c>
      <c r="J200" s="806" t="s">
        <v>1101</v>
      </c>
      <c r="K200" s="793">
        <v>40065</v>
      </c>
      <c r="L200" s="800">
        <v>7295537</v>
      </c>
      <c r="M200" s="775">
        <v>40079</v>
      </c>
      <c r="N200" s="775">
        <v>40092</v>
      </c>
      <c r="O200" s="779">
        <v>1</v>
      </c>
      <c r="P200" s="808">
        <v>7295537</v>
      </c>
      <c r="Q200" s="808"/>
      <c r="R200" s="808"/>
      <c r="S200" s="808"/>
      <c r="T200" s="808"/>
      <c r="U200" s="794">
        <v>0</v>
      </c>
      <c r="V200" s="794">
        <v>0</v>
      </c>
      <c r="W200" s="794">
        <v>0</v>
      </c>
      <c r="X200" s="775">
        <v>40123</v>
      </c>
      <c r="Y200" s="775">
        <v>40130</v>
      </c>
      <c r="Z200" s="774"/>
      <c r="AA200" s="772">
        <v>7295537</v>
      </c>
      <c r="AB200" s="772"/>
      <c r="AC200" s="772"/>
      <c r="AD200" s="772"/>
      <c r="AE200" s="772"/>
      <c r="AF200" s="772"/>
      <c r="AG200" s="772"/>
      <c r="AH200" s="774"/>
      <c r="AI200" s="809" t="s">
        <v>641</v>
      </c>
      <c r="AJ200" s="801">
        <f t="shared" si="5"/>
        <v>7295537</v>
      </c>
      <c r="AK200" s="807" t="s">
        <v>1012</v>
      </c>
      <c r="AL200" s="798" t="s">
        <v>90</v>
      </c>
      <c r="AM200" s="798">
        <v>3207179330</v>
      </c>
      <c r="AN200" s="798"/>
      <c r="AO200" s="803" t="s">
        <v>1229</v>
      </c>
      <c r="AP200" s="804" t="s">
        <v>1249</v>
      </c>
      <c r="AQ200" s="803" t="s">
        <v>1229</v>
      </c>
    </row>
    <row r="201" spans="1:43" ht="27" x14ac:dyDescent="0.15">
      <c r="A201" s="779" t="s">
        <v>1013</v>
      </c>
      <c r="B201" s="778" t="s">
        <v>1014</v>
      </c>
      <c r="C201" s="779" t="s">
        <v>42</v>
      </c>
      <c r="D201" s="778" t="s">
        <v>1015</v>
      </c>
      <c r="E201" s="794" t="s">
        <v>1016</v>
      </c>
      <c r="F201" s="799" t="s">
        <v>1017</v>
      </c>
      <c r="G201" s="793">
        <v>39962</v>
      </c>
      <c r="H201" s="800">
        <v>4000000</v>
      </c>
      <c r="I201" s="775">
        <v>40065</v>
      </c>
      <c r="J201" s="806" t="s">
        <v>1102</v>
      </c>
      <c r="K201" s="793">
        <v>40065</v>
      </c>
      <c r="L201" s="800">
        <v>3994775</v>
      </c>
      <c r="M201" s="775">
        <v>40072</v>
      </c>
      <c r="N201" s="775">
        <v>40072</v>
      </c>
      <c r="O201" s="779">
        <v>1</v>
      </c>
      <c r="P201" s="808">
        <v>3994775</v>
      </c>
      <c r="Q201" s="808"/>
      <c r="R201" s="808"/>
      <c r="S201" s="808"/>
      <c r="T201" s="808"/>
      <c r="U201" s="794">
        <v>0</v>
      </c>
      <c r="V201" s="794">
        <v>0</v>
      </c>
      <c r="W201" s="794">
        <v>0</v>
      </c>
      <c r="X201" s="775">
        <v>40099</v>
      </c>
      <c r="Y201" s="775">
        <v>40108</v>
      </c>
      <c r="Z201" s="774"/>
      <c r="AA201" s="772">
        <v>3994775</v>
      </c>
      <c r="AB201" s="772"/>
      <c r="AC201" s="772"/>
      <c r="AD201" s="772"/>
      <c r="AE201" s="772"/>
      <c r="AF201" s="772"/>
      <c r="AG201" s="772"/>
      <c r="AH201" s="774"/>
      <c r="AI201" s="809" t="s">
        <v>641</v>
      </c>
      <c r="AJ201" s="801">
        <f t="shared" si="5"/>
        <v>3994775</v>
      </c>
      <c r="AK201" s="807" t="s">
        <v>1255</v>
      </c>
      <c r="AL201" s="798" t="s">
        <v>1018</v>
      </c>
      <c r="AM201" s="798">
        <v>3127991774</v>
      </c>
      <c r="AN201" s="798"/>
      <c r="AO201" s="803" t="s">
        <v>1229</v>
      </c>
      <c r="AQ201" s="803" t="s">
        <v>1229</v>
      </c>
    </row>
    <row r="202" spans="1:43" ht="27" x14ac:dyDescent="0.15">
      <c r="A202" s="779" t="s">
        <v>1019</v>
      </c>
      <c r="B202" s="778" t="s">
        <v>1020</v>
      </c>
      <c r="C202" s="779" t="s">
        <v>42</v>
      </c>
      <c r="D202" s="778" t="s">
        <v>214</v>
      </c>
      <c r="E202" s="794" t="s">
        <v>215</v>
      </c>
      <c r="F202" s="799" t="s">
        <v>1021</v>
      </c>
      <c r="G202" s="793">
        <v>39962</v>
      </c>
      <c r="H202" s="800">
        <v>6000000</v>
      </c>
      <c r="I202" s="775">
        <v>40065</v>
      </c>
      <c r="J202" s="806" t="s">
        <v>1103</v>
      </c>
      <c r="K202" s="793">
        <v>40065</v>
      </c>
      <c r="L202" s="800">
        <v>5994917</v>
      </c>
      <c r="M202" s="775">
        <v>40079</v>
      </c>
      <c r="N202" s="775">
        <v>40092</v>
      </c>
      <c r="O202" s="779">
        <v>1</v>
      </c>
      <c r="P202" s="808">
        <v>5994917</v>
      </c>
      <c r="Q202" s="808"/>
      <c r="R202" s="808"/>
      <c r="S202" s="808"/>
      <c r="T202" s="808"/>
      <c r="U202" s="794">
        <v>0</v>
      </c>
      <c r="V202" s="794">
        <v>0</v>
      </c>
      <c r="W202" s="794">
        <v>0</v>
      </c>
      <c r="X202" s="775">
        <v>40123</v>
      </c>
      <c r="Y202" s="775">
        <v>40156</v>
      </c>
      <c r="Z202" s="774">
        <v>5994917</v>
      </c>
      <c r="AA202" s="772"/>
      <c r="AB202" s="772"/>
      <c r="AC202" s="772"/>
      <c r="AD202" s="772"/>
      <c r="AE202" s="772"/>
      <c r="AF202" s="772"/>
      <c r="AG202" s="772"/>
      <c r="AH202" s="774"/>
      <c r="AI202" s="809" t="s">
        <v>641</v>
      </c>
      <c r="AJ202" s="801">
        <f t="shared" si="5"/>
        <v>5994917</v>
      </c>
      <c r="AK202" s="807" t="s">
        <v>1022</v>
      </c>
      <c r="AL202" s="798" t="s">
        <v>348</v>
      </c>
      <c r="AM202" s="798">
        <v>4290961</v>
      </c>
      <c r="AN202" s="798"/>
    </row>
    <row r="203" spans="1:43" ht="45" x14ac:dyDescent="0.15">
      <c r="A203" s="779" t="s">
        <v>1023</v>
      </c>
      <c r="B203" s="778" t="s">
        <v>1024</v>
      </c>
      <c r="C203" s="779" t="s">
        <v>42</v>
      </c>
      <c r="D203" s="778" t="s">
        <v>1025</v>
      </c>
      <c r="E203" s="794" t="s">
        <v>1026</v>
      </c>
      <c r="F203" s="799" t="s">
        <v>1027</v>
      </c>
      <c r="G203" s="793">
        <v>40057</v>
      </c>
      <c r="H203" s="800">
        <v>11000000</v>
      </c>
      <c r="I203" s="775">
        <v>40065</v>
      </c>
      <c r="J203" s="806" t="s">
        <v>1104</v>
      </c>
      <c r="K203" s="793">
        <v>40065</v>
      </c>
      <c r="L203" s="800">
        <v>10991581</v>
      </c>
      <c r="M203" s="775">
        <v>40072</v>
      </c>
      <c r="N203" s="775">
        <v>40086</v>
      </c>
      <c r="O203" s="779">
        <v>1</v>
      </c>
      <c r="P203" s="808">
        <v>10991581</v>
      </c>
      <c r="Q203" s="808"/>
      <c r="R203" s="808"/>
      <c r="S203" s="808"/>
      <c r="T203" s="808"/>
      <c r="U203" s="794">
        <v>0</v>
      </c>
      <c r="V203" s="794">
        <v>0</v>
      </c>
      <c r="W203" s="794">
        <v>0</v>
      </c>
      <c r="X203" s="775">
        <v>40116</v>
      </c>
      <c r="Y203" s="775">
        <v>40143</v>
      </c>
      <c r="Z203" s="774"/>
      <c r="AA203" s="772">
        <v>10991581</v>
      </c>
      <c r="AB203" s="772"/>
      <c r="AC203" s="772"/>
      <c r="AD203" s="772"/>
      <c r="AE203" s="772"/>
      <c r="AF203" s="772"/>
      <c r="AG203" s="772"/>
      <c r="AH203" s="774"/>
      <c r="AI203" s="809" t="s">
        <v>641</v>
      </c>
      <c r="AJ203" s="801">
        <f t="shared" si="5"/>
        <v>10991581</v>
      </c>
      <c r="AK203" s="807" t="s">
        <v>1028</v>
      </c>
      <c r="AL203" s="798" t="s">
        <v>348</v>
      </c>
      <c r="AM203" s="798">
        <v>4290871</v>
      </c>
      <c r="AN203" s="798"/>
    </row>
    <row r="204" spans="1:43" ht="27" x14ac:dyDescent="0.15">
      <c r="A204" s="779" t="s">
        <v>1029</v>
      </c>
      <c r="B204" s="778" t="s">
        <v>1030</v>
      </c>
      <c r="C204" s="779" t="s">
        <v>42</v>
      </c>
      <c r="D204" s="778" t="s">
        <v>1031</v>
      </c>
      <c r="E204" s="794" t="s">
        <v>1032</v>
      </c>
      <c r="F204" s="799" t="s">
        <v>1033</v>
      </c>
      <c r="G204" s="793">
        <v>40057</v>
      </c>
      <c r="H204" s="800">
        <v>5900000</v>
      </c>
      <c r="I204" s="775">
        <v>40065</v>
      </c>
      <c r="J204" s="806" t="s">
        <v>1105</v>
      </c>
      <c r="K204" s="793">
        <v>40065</v>
      </c>
      <c r="L204" s="800">
        <v>5894315</v>
      </c>
      <c r="M204" s="775">
        <v>40079</v>
      </c>
      <c r="N204" s="775">
        <v>40092</v>
      </c>
      <c r="O204" s="779">
        <v>1</v>
      </c>
      <c r="P204" s="808">
        <v>5894315</v>
      </c>
      <c r="Q204" s="808"/>
      <c r="R204" s="808"/>
      <c r="S204" s="808"/>
      <c r="T204" s="808"/>
      <c r="U204" s="794">
        <v>0</v>
      </c>
      <c r="V204" s="794">
        <v>0</v>
      </c>
      <c r="W204" s="794">
        <v>0</v>
      </c>
      <c r="X204" s="775">
        <v>40121</v>
      </c>
      <c r="Y204" s="775">
        <v>40136</v>
      </c>
      <c r="Z204" s="774">
        <v>5894315</v>
      </c>
      <c r="AA204" s="772"/>
      <c r="AB204" s="772"/>
      <c r="AC204" s="772"/>
      <c r="AD204" s="772"/>
      <c r="AE204" s="772"/>
      <c r="AF204" s="772"/>
      <c r="AG204" s="772"/>
      <c r="AH204" s="774"/>
      <c r="AI204" s="809" t="s">
        <v>641</v>
      </c>
      <c r="AJ204" s="801">
        <f t="shared" si="5"/>
        <v>5894315</v>
      </c>
      <c r="AK204" s="807" t="s">
        <v>1034</v>
      </c>
      <c r="AL204" s="798" t="s">
        <v>854</v>
      </c>
      <c r="AM204" s="798">
        <v>3133845283</v>
      </c>
      <c r="AN204" s="798"/>
    </row>
    <row r="205" spans="1:43" ht="18" x14ac:dyDescent="0.15">
      <c r="A205" s="2299" t="s">
        <v>1035</v>
      </c>
      <c r="B205" s="2329" t="s">
        <v>1043</v>
      </c>
      <c r="C205" s="2299" t="s">
        <v>42</v>
      </c>
      <c r="D205" s="2299" t="s">
        <v>172</v>
      </c>
      <c r="E205" s="794"/>
      <c r="F205" s="799"/>
      <c r="G205" s="793">
        <v>39995</v>
      </c>
      <c r="H205" s="800">
        <v>1800000</v>
      </c>
      <c r="I205" s="775">
        <v>40065</v>
      </c>
      <c r="J205" s="806" t="s">
        <v>1134</v>
      </c>
      <c r="K205" s="793">
        <v>40065</v>
      </c>
      <c r="L205" s="800">
        <v>1790912</v>
      </c>
      <c r="M205" s="775">
        <v>40091</v>
      </c>
      <c r="N205" s="775">
        <v>40099</v>
      </c>
      <c r="O205" s="779">
        <v>1</v>
      </c>
      <c r="P205" s="808">
        <v>1790912</v>
      </c>
      <c r="Q205" s="808"/>
      <c r="R205" s="808"/>
      <c r="S205" s="808"/>
      <c r="T205" s="808"/>
      <c r="U205" s="794">
        <v>0</v>
      </c>
      <c r="V205" s="794">
        <v>0</v>
      </c>
      <c r="W205" s="794">
        <v>0</v>
      </c>
      <c r="X205" s="775">
        <v>40123</v>
      </c>
      <c r="Y205" s="775">
        <v>40136</v>
      </c>
      <c r="Z205" s="774"/>
      <c r="AA205" s="772">
        <v>1790912</v>
      </c>
      <c r="AB205" s="772"/>
      <c r="AC205" s="772"/>
      <c r="AD205" s="772"/>
      <c r="AE205" s="772"/>
      <c r="AF205" s="772"/>
      <c r="AG205" s="772"/>
      <c r="AH205" s="774"/>
      <c r="AI205" s="809" t="s">
        <v>641</v>
      </c>
      <c r="AJ205" s="801">
        <f t="shared" si="5"/>
        <v>1790912</v>
      </c>
      <c r="AK205" s="807" t="s">
        <v>1333</v>
      </c>
      <c r="AL205" s="798" t="s">
        <v>142</v>
      </c>
      <c r="AM205" s="798">
        <v>3133907436</v>
      </c>
      <c r="AN205" s="798"/>
    </row>
    <row r="206" spans="1:43" x14ac:dyDescent="0.15">
      <c r="A206" s="2766"/>
      <c r="B206" s="2855"/>
      <c r="C206" s="2766"/>
      <c r="D206" s="2766"/>
      <c r="E206" s="794"/>
      <c r="F206" s="799"/>
      <c r="G206" s="793"/>
      <c r="H206" s="800"/>
      <c r="I206" s="775"/>
      <c r="J206" s="806" t="s">
        <v>1135</v>
      </c>
      <c r="K206" s="793"/>
      <c r="L206" s="800"/>
      <c r="M206" s="775"/>
      <c r="N206" s="775">
        <v>40099</v>
      </c>
      <c r="O206" s="779">
        <v>1</v>
      </c>
      <c r="P206" s="808"/>
      <c r="Q206" s="808"/>
      <c r="R206" s="808"/>
      <c r="S206" s="808"/>
      <c r="T206" s="808"/>
      <c r="U206" s="794">
        <v>0</v>
      </c>
      <c r="V206" s="794">
        <v>0</v>
      </c>
      <c r="W206" s="794">
        <v>0</v>
      </c>
      <c r="X206" s="775"/>
      <c r="Y206" s="775"/>
      <c r="Z206" s="774"/>
      <c r="AA206" s="772"/>
      <c r="AB206" s="772"/>
      <c r="AC206" s="772"/>
      <c r="AD206" s="772"/>
      <c r="AE206" s="772"/>
      <c r="AF206" s="772"/>
      <c r="AG206" s="772"/>
      <c r="AH206" s="774"/>
      <c r="AI206" s="798"/>
      <c r="AJ206" s="801"/>
      <c r="AK206" s="807"/>
      <c r="AL206" s="798"/>
      <c r="AM206" s="798"/>
      <c r="AN206" s="798"/>
    </row>
    <row r="207" spans="1:43" ht="27" x14ac:dyDescent="0.15">
      <c r="A207" s="779" t="s">
        <v>1041</v>
      </c>
      <c r="B207" s="778" t="s">
        <v>1036</v>
      </c>
      <c r="C207" s="779" t="s">
        <v>42</v>
      </c>
      <c r="D207" s="778" t="s">
        <v>1037</v>
      </c>
      <c r="E207" s="794" t="s">
        <v>1038</v>
      </c>
      <c r="F207" s="799" t="s">
        <v>1039</v>
      </c>
      <c r="G207" s="793">
        <v>40021</v>
      </c>
      <c r="H207" s="800">
        <v>10000000</v>
      </c>
      <c r="I207" s="775">
        <v>40065</v>
      </c>
      <c r="J207" s="806" t="s">
        <v>1106</v>
      </c>
      <c r="K207" s="793">
        <v>40065</v>
      </c>
      <c r="L207" s="800">
        <v>9991503</v>
      </c>
      <c r="M207" s="775">
        <v>40079</v>
      </c>
      <c r="N207" s="775">
        <v>40100</v>
      </c>
      <c r="O207" s="779">
        <v>1</v>
      </c>
      <c r="P207" s="808">
        <v>9991503</v>
      </c>
      <c r="Q207" s="808"/>
      <c r="R207" s="808"/>
      <c r="S207" s="808"/>
      <c r="T207" s="808"/>
      <c r="U207" s="794">
        <v>0</v>
      </c>
      <c r="V207" s="794">
        <v>0</v>
      </c>
      <c r="W207" s="794">
        <v>0</v>
      </c>
      <c r="X207" s="775">
        <v>40130</v>
      </c>
      <c r="Y207" s="775">
        <v>40170</v>
      </c>
      <c r="Z207" s="774"/>
      <c r="AA207" s="772">
        <v>9991503</v>
      </c>
      <c r="AB207" s="772"/>
      <c r="AC207" s="772"/>
      <c r="AD207" s="772"/>
      <c r="AE207" s="772"/>
      <c r="AF207" s="772"/>
      <c r="AG207" s="772"/>
      <c r="AH207" s="774"/>
      <c r="AI207" s="809" t="s">
        <v>641</v>
      </c>
      <c r="AJ207" s="801">
        <f t="shared" si="5"/>
        <v>9991503</v>
      </c>
      <c r="AK207" s="807" t="s">
        <v>1398</v>
      </c>
      <c r="AL207" s="809" t="s">
        <v>1040</v>
      </c>
      <c r="AM207" s="798">
        <v>3135578680</v>
      </c>
      <c r="AN207" s="798"/>
    </row>
    <row r="208" spans="1:43" ht="36" x14ac:dyDescent="0.15">
      <c r="A208" s="779" t="s">
        <v>1139</v>
      </c>
      <c r="B208" s="778" t="s">
        <v>850</v>
      </c>
      <c r="C208" s="779" t="s">
        <v>1136</v>
      </c>
      <c r="D208" s="778" t="s">
        <v>302</v>
      </c>
      <c r="E208" s="794" t="s">
        <v>307</v>
      </c>
      <c r="F208" s="799" t="s">
        <v>1137</v>
      </c>
      <c r="G208" s="793">
        <v>40057</v>
      </c>
      <c r="H208" s="800">
        <v>11917228</v>
      </c>
      <c r="I208" s="775">
        <v>40091</v>
      </c>
      <c r="J208" s="806" t="s">
        <v>1592</v>
      </c>
      <c r="K208" s="793">
        <v>40091</v>
      </c>
      <c r="L208" s="800">
        <v>11850000</v>
      </c>
      <c r="M208" s="775">
        <v>40091</v>
      </c>
      <c r="N208" s="775">
        <v>40091</v>
      </c>
      <c r="O208" s="779">
        <v>3</v>
      </c>
      <c r="P208" s="808">
        <v>11850000</v>
      </c>
      <c r="Q208" s="808"/>
      <c r="R208" s="808"/>
      <c r="S208" s="808"/>
      <c r="T208" s="808"/>
      <c r="U208" s="793">
        <v>40165</v>
      </c>
      <c r="V208" s="794">
        <v>45</v>
      </c>
      <c r="W208" s="794"/>
      <c r="X208" s="775"/>
      <c r="Y208" s="775"/>
      <c r="Z208" s="774"/>
      <c r="AA208" s="772">
        <v>11850000</v>
      </c>
      <c r="AB208" s="772"/>
      <c r="AC208" s="772"/>
      <c r="AD208" s="772"/>
      <c r="AE208" s="772"/>
      <c r="AF208" s="772"/>
      <c r="AG208" s="772"/>
      <c r="AH208" s="774"/>
      <c r="AI208" s="809" t="s">
        <v>406</v>
      </c>
      <c r="AJ208" s="801">
        <f t="shared" si="5"/>
        <v>11850000</v>
      </c>
      <c r="AK208" s="807"/>
      <c r="AL208" s="809" t="s">
        <v>1138</v>
      </c>
      <c r="AM208" s="798">
        <v>3202723305</v>
      </c>
      <c r="AN208" s="798"/>
    </row>
    <row r="209" spans="1:40" ht="36" x14ac:dyDescent="0.15">
      <c r="A209" s="779" t="s">
        <v>1140</v>
      </c>
      <c r="B209" s="778" t="s">
        <v>850</v>
      </c>
      <c r="C209" s="779" t="s">
        <v>1136</v>
      </c>
      <c r="D209" s="778" t="s">
        <v>440</v>
      </c>
      <c r="E209" s="794" t="s">
        <v>441</v>
      </c>
      <c r="F209" s="799" t="s">
        <v>1141</v>
      </c>
      <c r="G209" s="793">
        <v>40057</v>
      </c>
      <c r="H209" s="800">
        <v>12280449</v>
      </c>
      <c r="I209" s="775">
        <v>40091</v>
      </c>
      <c r="J209" s="806" t="s">
        <v>1344</v>
      </c>
      <c r="K209" s="793">
        <v>40091</v>
      </c>
      <c r="L209" s="800">
        <v>12000000</v>
      </c>
      <c r="M209" s="775">
        <v>40091</v>
      </c>
      <c r="N209" s="775">
        <v>40091</v>
      </c>
      <c r="O209" s="779">
        <v>3</v>
      </c>
      <c r="P209" s="808">
        <v>12000000</v>
      </c>
      <c r="Q209" s="808"/>
      <c r="R209" s="808"/>
      <c r="S209" s="808"/>
      <c r="T209" s="808"/>
      <c r="U209" s="794">
        <v>0</v>
      </c>
      <c r="V209" s="794">
        <v>0</v>
      </c>
      <c r="W209" s="794">
        <v>0</v>
      </c>
      <c r="X209" s="775"/>
      <c r="Y209" s="775"/>
      <c r="Z209" s="774"/>
      <c r="AA209" s="772">
        <v>12000000</v>
      </c>
      <c r="AB209" s="772"/>
      <c r="AC209" s="772"/>
      <c r="AD209" s="772"/>
      <c r="AE209" s="772"/>
      <c r="AF209" s="772"/>
      <c r="AG209" s="772"/>
      <c r="AH209" s="774"/>
      <c r="AI209" s="798" t="s">
        <v>406</v>
      </c>
      <c r="AJ209" s="801">
        <f t="shared" si="5"/>
        <v>12000000</v>
      </c>
      <c r="AK209" s="807"/>
      <c r="AL209" s="798" t="s">
        <v>1142</v>
      </c>
      <c r="AM209" s="798">
        <v>3123123424</v>
      </c>
      <c r="AN209" s="798"/>
    </row>
    <row r="210" spans="1:40" ht="27" x14ac:dyDescent="0.15">
      <c r="A210" s="2287" t="s">
        <v>1225</v>
      </c>
      <c r="B210" s="819" t="s">
        <v>1748</v>
      </c>
      <c r="C210" s="2287" t="s">
        <v>720</v>
      </c>
      <c r="D210" s="2287" t="s">
        <v>440</v>
      </c>
      <c r="E210" s="2287" t="s">
        <v>441</v>
      </c>
      <c r="F210" s="799" t="s">
        <v>1232</v>
      </c>
      <c r="G210" s="793">
        <v>40028</v>
      </c>
      <c r="H210" s="800">
        <v>35000000</v>
      </c>
      <c r="I210" s="2322">
        <v>40095</v>
      </c>
      <c r="J210" s="806" t="s">
        <v>1263</v>
      </c>
      <c r="K210" s="2322">
        <v>40095</v>
      </c>
      <c r="L210" s="800">
        <v>34861494</v>
      </c>
      <c r="M210" s="2322">
        <v>40095</v>
      </c>
      <c r="N210" s="2322">
        <v>40148</v>
      </c>
      <c r="O210" s="2809" t="s">
        <v>697</v>
      </c>
      <c r="P210" s="2326">
        <v>129481854</v>
      </c>
      <c r="Q210" s="2322"/>
      <c r="R210" s="2287"/>
      <c r="S210" s="808"/>
      <c r="T210" s="808"/>
      <c r="U210" s="2859">
        <v>40169</v>
      </c>
      <c r="V210" s="2852">
        <v>0</v>
      </c>
      <c r="W210" s="2860">
        <v>10199885</v>
      </c>
      <c r="X210" s="2859"/>
      <c r="Y210" s="2859"/>
      <c r="Z210" s="774"/>
      <c r="AA210" s="772">
        <v>34861494</v>
      </c>
      <c r="AB210" s="772"/>
      <c r="AC210" s="772"/>
      <c r="AD210" s="772"/>
      <c r="AE210" s="772"/>
      <c r="AF210" s="772"/>
      <c r="AG210" s="772"/>
      <c r="AH210" s="774"/>
      <c r="AI210" s="2287" t="s">
        <v>621</v>
      </c>
      <c r="AJ210" s="2846">
        <f>Z210+Z211+Z212+Z213+Z214+AA210+AA211+AA212+AA213+AA214+AB210+AB211+AB212+AB213+AB214+AC210+AC211+AC212+AC213+AC214+AD210+AD211+AD212+AD213+AD214+AF210+AF211+AF212+AF213+AF214+AG210+AG211+AG212+AG213+AG214+AH210+AH211+AH212+AH213+AH214</f>
        <v>129481854</v>
      </c>
      <c r="AK210" s="807"/>
      <c r="AL210" s="2849" t="s">
        <v>1142</v>
      </c>
      <c r="AM210" s="2852">
        <v>3123123424</v>
      </c>
      <c r="AN210" s="798"/>
    </row>
    <row r="211" spans="1:40" ht="27" x14ac:dyDescent="0.15">
      <c r="A211" s="2325"/>
      <c r="B211" s="870" t="s">
        <v>1749</v>
      </c>
      <c r="C211" s="2325"/>
      <c r="D211" s="2325"/>
      <c r="E211" s="2325"/>
      <c r="F211" s="799" t="s">
        <v>405</v>
      </c>
      <c r="G211" s="793">
        <v>39994</v>
      </c>
      <c r="H211" s="800">
        <v>34038206</v>
      </c>
      <c r="I211" s="2323"/>
      <c r="J211" s="806" t="s">
        <v>1264</v>
      </c>
      <c r="K211" s="2323"/>
      <c r="L211" s="800">
        <v>33990430</v>
      </c>
      <c r="M211" s="2323"/>
      <c r="N211" s="2323"/>
      <c r="O211" s="2325"/>
      <c r="P211" s="2327"/>
      <c r="Q211" s="2323"/>
      <c r="R211" s="2325"/>
      <c r="S211" s="808"/>
      <c r="T211" s="808"/>
      <c r="U211" s="2853"/>
      <c r="V211" s="2853"/>
      <c r="W211" s="2861"/>
      <c r="X211" s="2863"/>
      <c r="Y211" s="2863"/>
      <c r="Z211" s="774"/>
      <c r="AA211" s="772">
        <v>33990430</v>
      </c>
      <c r="AB211" s="772"/>
      <c r="AC211" s="772"/>
      <c r="AD211" s="772"/>
      <c r="AE211" s="772"/>
      <c r="AF211" s="772"/>
      <c r="AG211" s="772"/>
      <c r="AH211" s="774"/>
      <c r="AI211" s="2325"/>
      <c r="AJ211" s="2847"/>
      <c r="AK211" s="807"/>
      <c r="AL211" s="2850"/>
      <c r="AM211" s="2853"/>
      <c r="AN211" s="798"/>
    </row>
    <row r="212" spans="1:40" ht="18" x14ac:dyDescent="0.15">
      <c r="A212" s="2325"/>
      <c r="B212" s="870" t="s">
        <v>1750</v>
      </c>
      <c r="C212" s="2325"/>
      <c r="D212" s="2325"/>
      <c r="E212" s="2325"/>
      <c r="F212" s="799" t="s">
        <v>1233</v>
      </c>
      <c r="G212" s="793">
        <v>39962</v>
      </c>
      <c r="H212" s="800">
        <v>20827935</v>
      </c>
      <c r="I212" s="2323"/>
      <c r="J212" s="806" t="s">
        <v>1265</v>
      </c>
      <c r="K212" s="2323"/>
      <c r="L212" s="800">
        <v>20802089</v>
      </c>
      <c r="M212" s="2323"/>
      <c r="N212" s="2323"/>
      <c r="O212" s="2325"/>
      <c r="P212" s="2327"/>
      <c r="Q212" s="2323"/>
      <c r="R212" s="2325"/>
      <c r="S212" s="808"/>
      <c r="T212" s="808"/>
      <c r="U212" s="2853"/>
      <c r="V212" s="2853"/>
      <c r="W212" s="2861"/>
      <c r="X212" s="2863"/>
      <c r="Y212" s="2863"/>
      <c r="Z212" s="774">
        <v>20802089</v>
      </c>
      <c r="AA212" s="772"/>
      <c r="AB212" s="772"/>
      <c r="AC212" s="772"/>
      <c r="AD212" s="772"/>
      <c r="AE212" s="772"/>
      <c r="AF212" s="772"/>
      <c r="AG212" s="772"/>
      <c r="AH212" s="774"/>
      <c r="AI212" s="2325"/>
      <c r="AJ212" s="2847"/>
      <c r="AK212" s="807"/>
      <c r="AL212" s="2850"/>
      <c r="AM212" s="2853"/>
      <c r="AN212" s="798"/>
    </row>
    <row r="213" spans="1:40" ht="18" x14ac:dyDescent="0.15">
      <c r="A213" s="2325"/>
      <c r="B213" s="870" t="s">
        <v>1751</v>
      </c>
      <c r="C213" s="2325"/>
      <c r="D213" s="2325"/>
      <c r="E213" s="2325"/>
      <c r="F213" s="799" t="s">
        <v>1234</v>
      </c>
      <c r="G213" s="793">
        <v>40056</v>
      </c>
      <c r="H213" s="800">
        <v>15000000</v>
      </c>
      <c r="I213" s="2323"/>
      <c r="J213" s="806" t="s">
        <v>1266</v>
      </c>
      <c r="K213" s="2323"/>
      <c r="L213" s="800">
        <v>14914281</v>
      </c>
      <c r="M213" s="2323"/>
      <c r="N213" s="2323"/>
      <c r="O213" s="2325"/>
      <c r="P213" s="2327"/>
      <c r="Q213" s="2323"/>
      <c r="R213" s="2325"/>
      <c r="S213" s="808"/>
      <c r="T213" s="808"/>
      <c r="U213" s="2853"/>
      <c r="V213" s="2853"/>
      <c r="W213" s="2861"/>
      <c r="X213" s="2863"/>
      <c r="Y213" s="2863"/>
      <c r="Z213" s="774">
        <v>14914281</v>
      </c>
      <c r="AA213" s="772"/>
      <c r="AB213" s="772"/>
      <c r="AC213" s="772"/>
      <c r="AD213" s="772"/>
      <c r="AE213" s="772"/>
      <c r="AF213" s="772"/>
      <c r="AG213" s="772"/>
      <c r="AH213" s="774"/>
      <c r="AI213" s="2325"/>
      <c r="AJ213" s="2847"/>
      <c r="AK213" s="807"/>
      <c r="AL213" s="2850"/>
      <c r="AM213" s="2853"/>
      <c r="AN213" s="798"/>
    </row>
    <row r="214" spans="1:40" ht="27" x14ac:dyDescent="0.15">
      <c r="A214" s="2288"/>
      <c r="B214" s="871" t="s">
        <v>1752</v>
      </c>
      <c r="C214" s="2288"/>
      <c r="D214" s="2288"/>
      <c r="E214" s="2288"/>
      <c r="F214" s="799" t="s">
        <v>1235</v>
      </c>
      <c r="G214" s="793">
        <v>39962</v>
      </c>
      <c r="H214" s="800">
        <v>25000000</v>
      </c>
      <c r="I214" s="2324"/>
      <c r="J214" s="806" t="s">
        <v>1267</v>
      </c>
      <c r="K214" s="2324"/>
      <c r="L214" s="800">
        <v>24913560</v>
      </c>
      <c r="M214" s="2324"/>
      <c r="N214" s="2324"/>
      <c r="O214" s="2288"/>
      <c r="P214" s="2328"/>
      <c r="Q214" s="2324"/>
      <c r="R214" s="2288"/>
      <c r="S214" s="808"/>
      <c r="T214" s="808"/>
      <c r="U214" s="2854"/>
      <c r="V214" s="2854"/>
      <c r="W214" s="2862"/>
      <c r="X214" s="2864"/>
      <c r="Y214" s="2864"/>
      <c r="Z214" s="774"/>
      <c r="AA214" s="772">
        <v>24913560</v>
      </c>
      <c r="AB214" s="772"/>
      <c r="AC214" s="772"/>
      <c r="AD214" s="772"/>
      <c r="AE214" s="772"/>
      <c r="AF214" s="772"/>
      <c r="AG214" s="772"/>
      <c r="AH214" s="774"/>
      <c r="AI214" s="2288"/>
      <c r="AJ214" s="2848"/>
      <c r="AK214" s="807"/>
      <c r="AL214" s="2851"/>
      <c r="AM214" s="2854"/>
      <c r="AN214" s="798"/>
    </row>
    <row r="215" spans="1:40" ht="22.5" customHeight="1" x14ac:dyDescent="0.15">
      <c r="A215" s="2858" t="s">
        <v>1236</v>
      </c>
      <c r="B215" s="819" t="s">
        <v>1757</v>
      </c>
      <c r="C215" s="2329" t="s">
        <v>42</v>
      </c>
      <c r="D215" s="2329" t="s">
        <v>1237</v>
      </c>
      <c r="E215" s="2329" t="s">
        <v>1238</v>
      </c>
      <c r="F215" s="799" t="s">
        <v>1239</v>
      </c>
      <c r="G215" s="793">
        <v>39959</v>
      </c>
      <c r="H215" s="800">
        <v>20000000</v>
      </c>
      <c r="I215" s="2322">
        <v>40095</v>
      </c>
      <c r="J215" s="836" t="s">
        <v>1258</v>
      </c>
      <c r="K215" s="2322">
        <v>40095</v>
      </c>
      <c r="L215" s="800">
        <v>18924814</v>
      </c>
      <c r="M215" s="2322">
        <v>40099</v>
      </c>
      <c r="N215" s="2322">
        <v>40151</v>
      </c>
      <c r="O215" s="2809" t="s">
        <v>697</v>
      </c>
      <c r="P215" s="2338">
        <v>112892485</v>
      </c>
      <c r="Q215" s="872"/>
      <c r="R215" s="872"/>
      <c r="S215" s="872"/>
      <c r="T215" s="872"/>
      <c r="U215" s="2322">
        <v>40165</v>
      </c>
      <c r="V215" s="2322" t="s">
        <v>1460</v>
      </c>
      <c r="W215" s="2338">
        <v>54949424</v>
      </c>
      <c r="X215" s="837"/>
      <c r="Y215" s="837"/>
      <c r="Z215" s="774"/>
      <c r="AA215" s="772">
        <v>18924814</v>
      </c>
      <c r="AB215" s="772"/>
      <c r="AC215" s="772"/>
      <c r="AD215" s="772"/>
      <c r="AE215" s="772"/>
      <c r="AF215" s="772"/>
      <c r="AG215" s="772"/>
      <c r="AH215" s="774"/>
      <c r="AI215" s="2849" t="s">
        <v>621</v>
      </c>
      <c r="AJ215" s="2846">
        <f>Z215+Z216+Z217+Z218+Z219+AA215+AA216+AA217+AA218+AA219+AB215+AB216+AB217+AB218+AB219+AC215+AC216+AC217+AC218+AC219+AD215+AD216+AD217+AD218+AD219+AF215+AF216+AF217+AF218+AF219+AG215+AG216+AG217+AG218+AG219+AH215+AH216+AH217+AH218+AH219</f>
        <v>167841909</v>
      </c>
      <c r="AK215" s="853" t="s">
        <v>1257</v>
      </c>
      <c r="AL215" s="2849" t="s">
        <v>1142</v>
      </c>
      <c r="AM215" s="2849">
        <v>3134263026</v>
      </c>
    </row>
    <row r="216" spans="1:40" ht="27" x14ac:dyDescent="0.15">
      <c r="A216" s="2325"/>
      <c r="B216" s="819" t="s">
        <v>1753</v>
      </c>
      <c r="C216" s="2330"/>
      <c r="D216" s="2330"/>
      <c r="E216" s="2330"/>
      <c r="F216" s="799" t="s">
        <v>756</v>
      </c>
      <c r="G216" s="793">
        <v>40050</v>
      </c>
      <c r="H216" s="800">
        <v>20000000</v>
      </c>
      <c r="I216" s="2323"/>
      <c r="J216" s="836" t="s">
        <v>1259</v>
      </c>
      <c r="K216" s="2323"/>
      <c r="L216" s="800">
        <v>19999690</v>
      </c>
      <c r="M216" s="2323"/>
      <c r="N216" s="2323"/>
      <c r="O216" s="2323"/>
      <c r="P216" s="2339"/>
      <c r="Q216" s="872"/>
      <c r="R216" s="872"/>
      <c r="S216" s="872"/>
      <c r="T216" s="872"/>
      <c r="U216" s="2323"/>
      <c r="V216" s="2323"/>
      <c r="W216" s="2339"/>
      <c r="X216" s="837"/>
      <c r="Y216" s="837"/>
      <c r="Z216" s="774"/>
      <c r="AA216" s="772">
        <v>74949114</v>
      </c>
      <c r="AB216" s="772"/>
      <c r="AC216" s="772"/>
      <c r="AD216" s="772"/>
      <c r="AE216" s="772"/>
      <c r="AF216" s="772"/>
      <c r="AG216" s="772"/>
      <c r="AH216" s="774"/>
      <c r="AI216" s="2850"/>
      <c r="AJ216" s="2847"/>
      <c r="AK216" s="853" t="s">
        <v>380</v>
      </c>
      <c r="AL216" s="2850"/>
      <c r="AM216" s="2850"/>
    </row>
    <row r="217" spans="1:40" ht="18" x14ac:dyDescent="0.15">
      <c r="A217" s="2325"/>
      <c r="B217" s="819" t="s">
        <v>1754</v>
      </c>
      <c r="C217" s="2330"/>
      <c r="D217" s="2330"/>
      <c r="E217" s="2330"/>
      <c r="F217" s="799" t="s">
        <v>1240</v>
      </c>
      <c r="G217" s="793">
        <v>39944</v>
      </c>
      <c r="H217" s="800">
        <v>34000000</v>
      </c>
      <c r="I217" s="2323"/>
      <c r="J217" s="836" t="s">
        <v>1260</v>
      </c>
      <c r="K217" s="2323"/>
      <c r="L217" s="800">
        <v>33961958</v>
      </c>
      <c r="M217" s="2323"/>
      <c r="N217" s="2323"/>
      <c r="O217" s="2323"/>
      <c r="P217" s="2339"/>
      <c r="Q217" s="872"/>
      <c r="R217" s="872"/>
      <c r="S217" s="872"/>
      <c r="T217" s="872"/>
      <c r="U217" s="2323"/>
      <c r="V217" s="2323"/>
      <c r="W217" s="2339"/>
      <c r="X217" s="837"/>
      <c r="Y217" s="837"/>
      <c r="Z217" s="774"/>
      <c r="AA217" s="772">
        <v>33961958</v>
      </c>
      <c r="AB217" s="772"/>
      <c r="AC217" s="772"/>
      <c r="AD217" s="772"/>
      <c r="AE217" s="772"/>
      <c r="AF217" s="772"/>
      <c r="AG217" s="772"/>
      <c r="AH217" s="774"/>
      <c r="AI217" s="2850"/>
      <c r="AJ217" s="2847"/>
      <c r="AK217" s="853" t="s">
        <v>1246</v>
      </c>
      <c r="AL217" s="2850"/>
      <c r="AM217" s="2850"/>
    </row>
    <row r="218" spans="1:40" ht="27" x14ac:dyDescent="0.15">
      <c r="A218" s="2325"/>
      <c r="B218" s="819" t="s">
        <v>1755</v>
      </c>
      <c r="C218" s="2330"/>
      <c r="D218" s="2330"/>
      <c r="E218" s="2330"/>
      <c r="F218" s="799" t="s">
        <v>755</v>
      </c>
      <c r="G218" s="793">
        <v>40050</v>
      </c>
      <c r="H218" s="800">
        <v>20000000</v>
      </c>
      <c r="I218" s="2323"/>
      <c r="J218" s="836" t="s">
        <v>1261</v>
      </c>
      <c r="K218" s="2323"/>
      <c r="L218" s="800">
        <v>19244625</v>
      </c>
      <c r="M218" s="2323"/>
      <c r="N218" s="2323"/>
      <c r="O218" s="2323"/>
      <c r="P218" s="2339"/>
      <c r="Q218" s="872"/>
      <c r="R218" s="872"/>
      <c r="S218" s="872"/>
      <c r="T218" s="872"/>
      <c r="U218" s="2323"/>
      <c r="V218" s="2323"/>
      <c r="W218" s="2339"/>
      <c r="X218" s="837"/>
      <c r="Y218" s="837"/>
      <c r="Z218" s="774"/>
      <c r="AA218" s="772">
        <v>19244625</v>
      </c>
      <c r="AB218" s="772"/>
      <c r="AC218" s="772"/>
      <c r="AD218" s="772"/>
      <c r="AE218" s="772"/>
      <c r="AF218" s="772"/>
      <c r="AG218" s="772"/>
      <c r="AH218" s="774"/>
      <c r="AI218" s="2850"/>
      <c r="AJ218" s="2847"/>
      <c r="AK218" s="853" t="s">
        <v>393</v>
      </c>
      <c r="AL218" s="2850"/>
      <c r="AM218" s="2850"/>
    </row>
    <row r="219" spans="1:40" ht="27" x14ac:dyDescent="0.15">
      <c r="A219" s="2288"/>
      <c r="B219" s="819" t="s">
        <v>1756</v>
      </c>
      <c r="C219" s="2331"/>
      <c r="D219" s="2331"/>
      <c r="E219" s="2331"/>
      <c r="F219" s="799" t="s">
        <v>470</v>
      </c>
      <c r="G219" s="793">
        <v>39994</v>
      </c>
      <c r="H219" s="800">
        <v>20863574</v>
      </c>
      <c r="I219" s="2324"/>
      <c r="J219" s="836" t="s">
        <v>1262</v>
      </c>
      <c r="K219" s="2324"/>
      <c r="L219" s="800">
        <v>20761398</v>
      </c>
      <c r="M219" s="2324"/>
      <c r="N219" s="2324"/>
      <c r="O219" s="2324"/>
      <c r="P219" s="2340"/>
      <c r="Q219" s="872"/>
      <c r="R219" s="872"/>
      <c r="S219" s="872"/>
      <c r="T219" s="872"/>
      <c r="U219" s="2324"/>
      <c r="V219" s="2324"/>
      <c r="W219" s="2340"/>
      <c r="X219" s="837"/>
      <c r="Y219" s="837"/>
      <c r="Z219" s="774"/>
      <c r="AA219" s="772">
        <v>20761398</v>
      </c>
      <c r="AB219" s="772"/>
      <c r="AC219" s="772"/>
      <c r="AD219" s="772"/>
      <c r="AE219" s="772"/>
      <c r="AF219" s="772"/>
      <c r="AG219" s="772"/>
      <c r="AH219" s="774"/>
      <c r="AI219" s="2851"/>
      <c r="AJ219" s="2848"/>
      <c r="AK219" s="853" t="s">
        <v>1256</v>
      </c>
      <c r="AL219" s="2851"/>
      <c r="AM219" s="2851"/>
    </row>
    <row r="220" spans="1:40" ht="21.75" customHeight="1" x14ac:dyDescent="0.15">
      <c r="A220" s="2287" t="s">
        <v>1280</v>
      </c>
      <c r="B220" s="819" t="s">
        <v>1832</v>
      </c>
      <c r="C220" s="2329" t="s">
        <v>42</v>
      </c>
      <c r="D220" s="2329" t="s">
        <v>1272</v>
      </c>
      <c r="E220" s="2329" t="s">
        <v>307</v>
      </c>
      <c r="F220" s="799" t="s">
        <v>1273</v>
      </c>
      <c r="G220" s="793">
        <v>39959</v>
      </c>
      <c r="H220" s="800">
        <v>30000000</v>
      </c>
      <c r="I220" s="2322">
        <v>40123</v>
      </c>
      <c r="J220" s="836" t="s">
        <v>1306</v>
      </c>
      <c r="K220" s="2322">
        <v>40123</v>
      </c>
      <c r="L220" s="800">
        <v>29957806</v>
      </c>
      <c r="M220" s="2322">
        <v>40128</v>
      </c>
      <c r="N220" s="2322"/>
      <c r="O220" s="2809" t="s">
        <v>318</v>
      </c>
      <c r="P220" s="2338">
        <v>126060717</v>
      </c>
      <c r="Q220" s="872"/>
      <c r="R220" s="872"/>
      <c r="S220" s="872"/>
      <c r="T220" s="872"/>
      <c r="U220" s="2859">
        <v>40177</v>
      </c>
      <c r="V220" s="2852">
        <v>30</v>
      </c>
      <c r="W220" s="2860">
        <v>49999502</v>
      </c>
      <c r="X220" s="837"/>
      <c r="Y220" s="837"/>
      <c r="Z220" s="774"/>
      <c r="AA220" s="2875">
        <v>126060717</v>
      </c>
      <c r="AB220" s="2866"/>
      <c r="AC220" s="2866"/>
      <c r="AD220" s="2866"/>
      <c r="AE220" s="788"/>
      <c r="AF220" s="2875">
        <v>49999502</v>
      </c>
      <c r="AG220" s="2866"/>
      <c r="AH220" s="2869"/>
      <c r="AI220" s="2872" t="s">
        <v>1807</v>
      </c>
      <c r="AJ220" s="2875">
        <f t="shared" si="5"/>
        <v>176060219</v>
      </c>
      <c r="AK220" s="838"/>
      <c r="AL220" s="2866" t="s">
        <v>1274</v>
      </c>
      <c r="AM220" s="2866">
        <v>3202723305</v>
      </c>
    </row>
    <row r="221" spans="1:40" ht="27" x14ac:dyDescent="0.15">
      <c r="A221" s="2830"/>
      <c r="B221" s="865" t="s">
        <v>1833</v>
      </c>
      <c r="C221" s="2865"/>
      <c r="D221" s="2865"/>
      <c r="E221" s="2865"/>
      <c r="F221" s="799" t="s">
        <v>729</v>
      </c>
      <c r="G221" s="793">
        <v>40037</v>
      </c>
      <c r="H221" s="800">
        <v>75000000</v>
      </c>
      <c r="I221" s="2830"/>
      <c r="J221" s="836" t="s">
        <v>1305</v>
      </c>
      <c r="K221" s="2830"/>
      <c r="L221" s="800">
        <v>74957006</v>
      </c>
      <c r="M221" s="2830"/>
      <c r="N221" s="2830"/>
      <c r="O221" s="2830"/>
      <c r="P221" s="2339"/>
      <c r="Q221" s="872"/>
      <c r="R221" s="872"/>
      <c r="S221" s="872"/>
      <c r="T221" s="872"/>
      <c r="U221" s="2847"/>
      <c r="V221" s="2847"/>
      <c r="W221" s="2878"/>
      <c r="X221" s="837"/>
      <c r="Y221" s="837"/>
      <c r="Z221" s="774"/>
      <c r="AA221" s="2876"/>
      <c r="AB221" s="2867"/>
      <c r="AC221" s="2867"/>
      <c r="AD221" s="2867"/>
      <c r="AE221" s="789"/>
      <c r="AF221" s="2876"/>
      <c r="AG221" s="2867"/>
      <c r="AH221" s="2870"/>
      <c r="AI221" s="2873"/>
      <c r="AJ221" s="2876">
        <f t="shared" si="5"/>
        <v>0</v>
      </c>
      <c r="AK221" s="838"/>
      <c r="AL221" s="2867"/>
      <c r="AM221" s="2867"/>
    </row>
    <row r="222" spans="1:40" ht="18" x14ac:dyDescent="0.15">
      <c r="A222" s="2831"/>
      <c r="B222" s="865" t="s">
        <v>1760</v>
      </c>
      <c r="C222" s="2855"/>
      <c r="D222" s="2855"/>
      <c r="E222" s="2855"/>
      <c r="F222" s="799" t="s">
        <v>1275</v>
      </c>
      <c r="G222" s="793">
        <v>39994</v>
      </c>
      <c r="H222" s="800">
        <v>21200135</v>
      </c>
      <c r="I222" s="2831"/>
      <c r="J222" s="836" t="s">
        <v>1304</v>
      </c>
      <c r="K222" s="2831"/>
      <c r="L222" s="800">
        <v>21145905</v>
      </c>
      <c r="M222" s="2831"/>
      <c r="N222" s="2831"/>
      <c r="O222" s="2831"/>
      <c r="P222" s="2340"/>
      <c r="Q222" s="872"/>
      <c r="R222" s="872"/>
      <c r="S222" s="872"/>
      <c r="T222" s="872"/>
      <c r="U222" s="2848"/>
      <c r="V222" s="2848"/>
      <c r="W222" s="2879"/>
      <c r="X222" s="837"/>
      <c r="Y222" s="837"/>
      <c r="Z222" s="774"/>
      <c r="AA222" s="2877"/>
      <c r="AB222" s="2868"/>
      <c r="AC222" s="2868"/>
      <c r="AD222" s="2868"/>
      <c r="AE222" s="790"/>
      <c r="AF222" s="2877"/>
      <c r="AG222" s="2868"/>
      <c r="AH222" s="2871"/>
      <c r="AI222" s="2874"/>
      <c r="AJ222" s="2877"/>
      <c r="AK222" s="838"/>
      <c r="AL222" s="2868"/>
      <c r="AM222" s="2868"/>
    </row>
    <row r="223" spans="1:40" ht="28.5" customHeight="1" x14ac:dyDescent="0.15">
      <c r="A223" s="2287" t="s">
        <v>1281</v>
      </c>
      <c r="B223" s="819" t="s">
        <v>1774</v>
      </c>
      <c r="C223" s="2329" t="s">
        <v>42</v>
      </c>
      <c r="D223" s="2329" t="s">
        <v>1276</v>
      </c>
      <c r="E223" s="2329"/>
      <c r="F223" s="799" t="s">
        <v>1277</v>
      </c>
      <c r="G223" s="793">
        <v>39962</v>
      </c>
      <c r="H223" s="800">
        <v>20046420</v>
      </c>
      <c r="I223" s="2322">
        <v>40123</v>
      </c>
      <c r="J223" s="836" t="s">
        <v>1303</v>
      </c>
      <c r="K223" s="2322">
        <v>40123</v>
      </c>
      <c r="L223" s="800">
        <v>19987417</v>
      </c>
      <c r="M223" s="2322">
        <v>40128</v>
      </c>
      <c r="N223" s="2322"/>
      <c r="O223" s="2809" t="s">
        <v>318</v>
      </c>
      <c r="P223" s="2338">
        <f>L224+L223</f>
        <v>109955486</v>
      </c>
      <c r="Q223" s="872"/>
      <c r="R223" s="872"/>
      <c r="S223" s="872"/>
      <c r="T223" s="872"/>
      <c r="U223" s="2882" t="s">
        <v>96</v>
      </c>
      <c r="V223" s="2882" t="s">
        <v>96</v>
      </c>
      <c r="W223" s="2882" t="s">
        <v>96</v>
      </c>
      <c r="X223" s="2338"/>
      <c r="Y223" s="2338"/>
      <c r="Z223" s="774">
        <v>19987417</v>
      </c>
      <c r="AA223" s="772"/>
      <c r="AB223" s="2880"/>
      <c r="AC223" s="2880"/>
      <c r="AD223" s="2880"/>
      <c r="AE223" s="781"/>
      <c r="AF223" s="2880"/>
      <c r="AG223" s="2880"/>
      <c r="AH223" s="2875"/>
      <c r="AI223" s="2890" t="s">
        <v>1807</v>
      </c>
      <c r="AJ223" s="2892"/>
      <c r="AK223" s="2892">
        <f>Z223+AA224+AB223+AC223+AD223+AF223+AG223+AH223</f>
        <v>109955486</v>
      </c>
      <c r="AL223" s="2287" t="s">
        <v>1278</v>
      </c>
      <c r="AM223" s="2886">
        <v>3123123424</v>
      </c>
    </row>
    <row r="224" spans="1:40" ht="27" x14ac:dyDescent="0.15">
      <c r="A224" s="2288"/>
      <c r="B224" s="819" t="s">
        <v>1775</v>
      </c>
      <c r="C224" s="2331"/>
      <c r="D224" s="2331"/>
      <c r="E224" s="2331"/>
      <c r="F224" s="799" t="s">
        <v>1285</v>
      </c>
      <c r="G224" s="793">
        <v>40028</v>
      </c>
      <c r="H224" s="800">
        <v>90000000</v>
      </c>
      <c r="I224" s="2324"/>
      <c r="J224" s="836" t="s">
        <v>1302</v>
      </c>
      <c r="K224" s="2324"/>
      <c r="L224" s="800">
        <v>89968069</v>
      </c>
      <c r="M224" s="2324"/>
      <c r="N224" s="2324"/>
      <c r="O224" s="2324"/>
      <c r="P224" s="2340"/>
      <c r="Q224" s="872"/>
      <c r="R224" s="872"/>
      <c r="S224" s="872"/>
      <c r="T224" s="872"/>
      <c r="U224" s="2340"/>
      <c r="V224" s="2340"/>
      <c r="W224" s="2340"/>
      <c r="X224" s="2340"/>
      <c r="Y224" s="2340"/>
      <c r="Z224" s="774"/>
      <c r="AA224" s="772">
        <v>89968069</v>
      </c>
      <c r="AB224" s="2881"/>
      <c r="AC224" s="2881"/>
      <c r="AD224" s="2881"/>
      <c r="AE224" s="783"/>
      <c r="AF224" s="2881"/>
      <c r="AG224" s="2881"/>
      <c r="AH224" s="2877"/>
      <c r="AI224" s="2891"/>
      <c r="AJ224" s="2893"/>
      <c r="AK224" s="2893"/>
      <c r="AL224" s="2831"/>
      <c r="AM224" s="2887"/>
      <c r="AN224" s="839"/>
    </row>
    <row r="225" spans="1:40" ht="27" x14ac:dyDescent="0.15">
      <c r="A225" s="840" t="s">
        <v>1295</v>
      </c>
      <c r="B225" s="841" t="s">
        <v>1837</v>
      </c>
      <c r="C225" s="841" t="s">
        <v>42</v>
      </c>
      <c r="D225" s="841" t="s">
        <v>1297</v>
      </c>
      <c r="E225" s="841" t="s">
        <v>1298</v>
      </c>
      <c r="F225" s="842" t="s">
        <v>1299</v>
      </c>
      <c r="G225" s="843">
        <v>40121</v>
      </c>
      <c r="H225" s="844">
        <v>413335466.06999999</v>
      </c>
      <c r="I225" s="845">
        <v>40123</v>
      </c>
      <c r="J225" s="846" t="s">
        <v>1308</v>
      </c>
      <c r="K225" s="845">
        <v>40123</v>
      </c>
      <c r="L225" s="844">
        <v>413230455</v>
      </c>
      <c r="M225" s="845">
        <v>40144</v>
      </c>
      <c r="N225" s="845"/>
      <c r="O225" s="846" t="s">
        <v>697</v>
      </c>
      <c r="P225" s="873">
        <v>413230455</v>
      </c>
      <c r="Q225" s="873"/>
      <c r="R225" s="873"/>
      <c r="S225" s="873"/>
      <c r="T225" s="873"/>
      <c r="U225" s="874" t="s">
        <v>96</v>
      </c>
      <c r="V225" s="874" t="s">
        <v>96</v>
      </c>
      <c r="W225" s="874" t="s">
        <v>96</v>
      </c>
      <c r="X225" s="873"/>
      <c r="Y225" s="873"/>
      <c r="Z225" s="847"/>
      <c r="AA225" s="772"/>
      <c r="AB225" s="782"/>
      <c r="AC225" s="782"/>
      <c r="AD225" s="782"/>
      <c r="AE225" s="782"/>
      <c r="AF225" s="782"/>
      <c r="AG225" s="782"/>
      <c r="AH225" s="784">
        <v>412230455</v>
      </c>
      <c r="AI225" s="875" t="s">
        <v>1311</v>
      </c>
      <c r="AJ225" s="848">
        <f>Z225+AA225+AB225+AC225+AD225+AF225+AG225+AH225</f>
        <v>412230455</v>
      </c>
      <c r="AK225" s="849" t="s">
        <v>1300</v>
      </c>
      <c r="AL225" s="876" t="s">
        <v>1301</v>
      </c>
      <c r="AM225" s="850">
        <v>3125835927</v>
      </c>
      <c r="AN225" s="839"/>
    </row>
    <row r="226" spans="1:40" ht="45" x14ac:dyDescent="0.15">
      <c r="A226" s="779" t="s">
        <v>1309</v>
      </c>
      <c r="B226" s="778" t="s">
        <v>1310</v>
      </c>
      <c r="C226" s="778" t="s">
        <v>401</v>
      </c>
      <c r="D226" s="778" t="s">
        <v>1311</v>
      </c>
      <c r="E226" s="778" t="s">
        <v>1312</v>
      </c>
      <c r="F226" s="799" t="s">
        <v>1313</v>
      </c>
      <c r="G226" s="793">
        <v>40121</v>
      </c>
      <c r="H226" s="800">
        <v>33066837.289999999</v>
      </c>
      <c r="I226" s="775">
        <v>40123</v>
      </c>
      <c r="J226" s="806" t="s">
        <v>1314</v>
      </c>
      <c r="K226" s="775">
        <v>40123</v>
      </c>
      <c r="L226" s="800">
        <v>33008000</v>
      </c>
      <c r="M226" s="775">
        <v>40123</v>
      </c>
      <c r="N226" s="775"/>
      <c r="O226" s="806" t="s">
        <v>697</v>
      </c>
      <c r="P226" s="808">
        <v>33008000</v>
      </c>
      <c r="Q226" s="808"/>
      <c r="R226" s="808"/>
      <c r="S226" s="808"/>
      <c r="T226" s="808"/>
      <c r="U226" s="808">
        <v>0</v>
      </c>
      <c r="V226" s="808">
        <v>0</v>
      </c>
      <c r="W226" s="808">
        <v>0</v>
      </c>
      <c r="X226" s="808"/>
      <c r="Y226" s="808"/>
      <c r="Z226" s="774"/>
      <c r="AA226" s="772"/>
      <c r="AB226" s="782"/>
      <c r="AC226" s="782"/>
      <c r="AD226" s="782"/>
      <c r="AE226" s="782"/>
      <c r="AF226" s="782"/>
      <c r="AG226" s="782"/>
      <c r="AH226" s="784">
        <v>33008000</v>
      </c>
      <c r="AI226" s="782" t="s">
        <v>406</v>
      </c>
      <c r="AJ226" s="848">
        <f>Z226+AA226+AB226+AC226+AD226+AF226+AG226+AH226</f>
        <v>33008000</v>
      </c>
      <c r="AK226" s="849"/>
      <c r="AL226" s="876" t="s">
        <v>1315</v>
      </c>
      <c r="AM226" s="850">
        <v>3112573756</v>
      </c>
      <c r="AN226" s="839"/>
    </row>
    <row r="227" spans="1:40" ht="11.25" customHeight="1" x14ac:dyDescent="0.15">
      <c r="A227" s="2287" t="s">
        <v>1283</v>
      </c>
      <c r="B227" s="2849" t="s">
        <v>1284</v>
      </c>
      <c r="C227" s="2329" t="s">
        <v>42</v>
      </c>
      <c r="D227" s="2329" t="s">
        <v>1276</v>
      </c>
      <c r="E227" s="2329" t="s">
        <v>1464</v>
      </c>
      <c r="F227" s="799" t="s">
        <v>730</v>
      </c>
      <c r="G227" s="793">
        <v>40037</v>
      </c>
      <c r="H227" s="800">
        <v>58000000</v>
      </c>
      <c r="I227" s="2885">
        <v>40130</v>
      </c>
      <c r="J227" s="836" t="s">
        <v>1345</v>
      </c>
      <c r="K227" s="2885">
        <v>40130</v>
      </c>
      <c r="L227" s="800">
        <v>58000000</v>
      </c>
      <c r="M227" s="2885">
        <v>40134</v>
      </c>
      <c r="N227" s="2885">
        <v>40134</v>
      </c>
      <c r="O227" s="2329">
        <v>2</v>
      </c>
      <c r="P227" s="2349">
        <v>125729791</v>
      </c>
      <c r="Q227" s="872"/>
      <c r="R227" s="872"/>
      <c r="S227" s="872"/>
      <c r="T227" s="872"/>
      <c r="U227" s="2885">
        <v>40169</v>
      </c>
      <c r="V227" s="2329">
        <v>30</v>
      </c>
      <c r="W227" s="2349">
        <v>59925032</v>
      </c>
      <c r="X227" s="2329"/>
      <c r="Y227" s="2329"/>
      <c r="Z227" s="2894"/>
      <c r="AA227" s="772">
        <v>58000000</v>
      </c>
      <c r="AB227" s="2329"/>
      <c r="AC227" s="2329"/>
      <c r="AD227" s="2329"/>
      <c r="AE227" s="787"/>
      <c r="AF227" s="2329"/>
      <c r="AG227" s="2329"/>
      <c r="AH227" s="2894"/>
      <c r="AI227" s="2329" t="s">
        <v>1463</v>
      </c>
      <c r="AJ227" s="2329"/>
      <c r="AK227" s="851"/>
      <c r="AL227" s="2329" t="s">
        <v>1291</v>
      </c>
      <c r="AM227" s="2897">
        <v>3123123424</v>
      </c>
      <c r="AN227" s="798"/>
    </row>
    <row r="228" spans="1:40" x14ac:dyDescent="0.15">
      <c r="A228" s="2830"/>
      <c r="B228" s="2888"/>
      <c r="C228" s="2865"/>
      <c r="D228" s="2865"/>
      <c r="E228" s="2865"/>
      <c r="F228" s="799" t="s">
        <v>1288</v>
      </c>
      <c r="G228" s="793">
        <v>40057</v>
      </c>
      <c r="H228" s="800">
        <v>17800000</v>
      </c>
      <c r="I228" s="2865"/>
      <c r="J228" s="836" t="s">
        <v>1346</v>
      </c>
      <c r="K228" s="2865"/>
      <c r="L228" s="800">
        <v>17772875</v>
      </c>
      <c r="M228" s="2865"/>
      <c r="N228" s="2865"/>
      <c r="O228" s="2865"/>
      <c r="P228" s="2883"/>
      <c r="Q228" s="872"/>
      <c r="R228" s="872"/>
      <c r="S228" s="872"/>
      <c r="T228" s="872"/>
      <c r="U228" s="2865"/>
      <c r="V228" s="2865"/>
      <c r="W228" s="2883"/>
      <c r="X228" s="2865"/>
      <c r="Y228" s="2865"/>
      <c r="Z228" s="2895"/>
      <c r="AA228" s="772">
        <v>17772875</v>
      </c>
      <c r="AB228" s="2865"/>
      <c r="AC228" s="2865"/>
      <c r="AD228" s="2865"/>
      <c r="AE228" s="877"/>
      <c r="AF228" s="2865"/>
      <c r="AG228" s="2865"/>
      <c r="AH228" s="2895"/>
      <c r="AI228" s="2865"/>
      <c r="AJ228" s="2865"/>
      <c r="AK228" s="851"/>
      <c r="AL228" s="2865"/>
      <c r="AM228" s="2898"/>
      <c r="AN228" s="798"/>
    </row>
    <row r="229" spans="1:40" x14ac:dyDescent="0.15">
      <c r="A229" s="2830"/>
      <c r="B229" s="2888"/>
      <c r="C229" s="2865"/>
      <c r="D229" s="2865"/>
      <c r="E229" s="2865"/>
      <c r="F229" s="799" t="s">
        <v>1289</v>
      </c>
      <c r="G229" s="793">
        <v>39974</v>
      </c>
      <c r="H229" s="800">
        <v>30000000</v>
      </c>
      <c r="I229" s="2865"/>
      <c r="J229" s="836" t="s">
        <v>1347</v>
      </c>
      <c r="K229" s="2865"/>
      <c r="L229" s="800">
        <v>30000000</v>
      </c>
      <c r="M229" s="2865"/>
      <c r="N229" s="2865"/>
      <c r="O229" s="2865"/>
      <c r="P229" s="2883"/>
      <c r="Q229" s="872"/>
      <c r="R229" s="872"/>
      <c r="S229" s="872"/>
      <c r="T229" s="872"/>
      <c r="U229" s="2865"/>
      <c r="V229" s="2865"/>
      <c r="W229" s="2883"/>
      <c r="X229" s="2865"/>
      <c r="Y229" s="2865"/>
      <c r="Z229" s="2895"/>
      <c r="AA229" s="772">
        <v>30000000</v>
      </c>
      <c r="AB229" s="2865"/>
      <c r="AC229" s="2865"/>
      <c r="AD229" s="2865"/>
      <c r="AE229" s="877"/>
      <c r="AF229" s="2865"/>
      <c r="AG229" s="2865"/>
      <c r="AH229" s="2895"/>
      <c r="AI229" s="2865"/>
      <c r="AJ229" s="2865"/>
      <c r="AK229" s="851"/>
      <c r="AL229" s="2865"/>
      <c r="AM229" s="2898"/>
      <c r="AN229" s="798"/>
    </row>
    <row r="230" spans="1:40" x14ac:dyDescent="0.15">
      <c r="A230" s="2831"/>
      <c r="B230" s="2889"/>
      <c r="C230" s="2855"/>
      <c r="D230" s="2855"/>
      <c r="E230" s="2855"/>
      <c r="F230" s="799" t="s">
        <v>1290</v>
      </c>
      <c r="G230" s="793">
        <v>40087</v>
      </c>
      <c r="H230" s="800">
        <v>20000000</v>
      </c>
      <c r="I230" s="2855"/>
      <c r="J230" s="836" t="s">
        <v>1348</v>
      </c>
      <c r="K230" s="2855"/>
      <c r="L230" s="800">
        <v>19956916</v>
      </c>
      <c r="M230" s="2855"/>
      <c r="N230" s="2855"/>
      <c r="O230" s="2855"/>
      <c r="P230" s="2884"/>
      <c r="Q230" s="872"/>
      <c r="R230" s="872"/>
      <c r="S230" s="872"/>
      <c r="T230" s="872"/>
      <c r="U230" s="2855"/>
      <c r="V230" s="2855"/>
      <c r="W230" s="2884"/>
      <c r="X230" s="2855"/>
      <c r="Y230" s="2855"/>
      <c r="Z230" s="2896"/>
      <c r="AA230" s="772">
        <v>19956916</v>
      </c>
      <c r="AB230" s="2855"/>
      <c r="AC230" s="2855"/>
      <c r="AD230" s="2855"/>
      <c r="AE230" s="878"/>
      <c r="AF230" s="2855"/>
      <c r="AG230" s="2855"/>
      <c r="AH230" s="2896"/>
      <c r="AI230" s="2855"/>
      <c r="AJ230" s="2855"/>
      <c r="AK230" s="851"/>
      <c r="AL230" s="2855"/>
      <c r="AM230" s="2899"/>
      <c r="AN230" s="798"/>
    </row>
    <row r="231" spans="1:40" ht="27" x14ac:dyDescent="0.15">
      <c r="A231" s="2287" t="s">
        <v>1286</v>
      </c>
      <c r="B231" s="819" t="s">
        <v>1806</v>
      </c>
      <c r="C231" s="2287" t="s">
        <v>42</v>
      </c>
      <c r="D231" s="2287" t="s">
        <v>822</v>
      </c>
      <c r="E231" s="2852" t="s">
        <v>446</v>
      </c>
      <c r="F231" s="799" t="s">
        <v>1292</v>
      </c>
      <c r="G231" s="793">
        <v>40057</v>
      </c>
      <c r="H231" s="800">
        <v>35000000</v>
      </c>
      <c r="I231" s="2322">
        <v>40130</v>
      </c>
      <c r="J231" s="836" t="s">
        <v>1349</v>
      </c>
      <c r="K231" s="2322">
        <v>40130</v>
      </c>
      <c r="L231" s="800">
        <v>34953680</v>
      </c>
      <c r="M231" s="2287"/>
      <c r="N231" s="2287"/>
      <c r="O231" s="2287">
        <v>2</v>
      </c>
      <c r="P231" s="2326">
        <v>84148297</v>
      </c>
      <c r="Q231" s="2287"/>
      <c r="R231" s="2287"/>
      <c r="S231" s="2287"/>
      <c r="T231" s="2287"/>
      <c r="U231" s="2322">
        <v>40169</v>
      </c>
      <c r="V231" s="2287">
        <v>0</v>
      </c>
      <c r="W231" s="2326">
        <v>42000192</v>
      </c>
      <c r="X231" s="2287"/>
      <c r="Y231" s="2287"/>
      <c r="Z231" s="774"/>
      <c r="AA231" s="772"/>
      <c r="AB231" s="772"/>
      <c r="AC231" s="772"/>
      <c r="AD231" s="2287"/>
      <c r="AE231" s="786"/>
      <c r="AF231" s="772">
        <v>34953680</v>
      </c>
      <c r="AG231" s="2287"/>
      <c r="AH231" s="2902"/>
      <c r="AI231" s="2287" t="s">
        <v>1463</v>
      </c>
      <c r="AJ231" s="852"/>
      <c r="AK231" s="851"/>
      <c r="AL231" s="853"/>
      <c r="AM231" s="798"/>
      <c r="AN231" s="798"/>
    </row>
    <row r="232" spans="1:40" ht="18" x14ac:dyDescent="0.15">
      <c r="A232" s="2830"/>
      <c r="B232" s="865" t="s">
        <v>1805</v>
      </c>
      <c r="C232" s="2830"/>
      <c r="D232" s="2830"/>
      <c r="E232" s="2853"/>
      <c r="F232" s="799" t="s">
        <v>1293</v>
      </c>
      <c r="G232" s="793">
        <v>40057</v>
      </c>
      <c r="H232" s="800">
        <v>20000000</v>
      </c>
      <c r="I232" s="2830"/>
      <c r="J232" s="836" t="s">
        <v>1350</v>
      </c>
      <c r="K232" s="2830"/>
      <c r="L232" s="800">
        <v>19993024</v>
      </c>
      <c r="M232" s="2830"/>
      <c r="N232" s="2830"/>
      <c r="O232" s="2830"/>
      <c r="P232" s="2900"/>
      <c r="Q232" s="2830"/>
      <c r="R232" s="2830"/>
      <c r="S232" s="2830"/>
      <c r="T232" s="2830"/>
      <c r="U232" s="2830"/>
      <c r="V232" s="2830"/>
      <c r="W232" s="2900"/>
      <c r="X232" s="2830"/>
      <c r="Y232" s="2830"/>
      <c r="Z232" s="774"/>
      <c r="AA232" s="772">
        <v>19993024</v>
      </c>
      <c r="AB232" s="772"/>
      <c r="AC232" s="772"/>
      <c r="AD232" s="2830"/>
      <c r="AE232" s="876"/>
      <c r="AF232" s="772"/>
      <c r="AG232" s="2830"/>
      <c r="AH232" s="2903"/>
      <c r="AI232" s="2830"/>
      <c r="AJ232" s="852"/>
      <c r="AK232" s="851"/>
      <c r="AL232" s="853"/>
      <c r="AM232" s="798"/>
      <c r="AN232" s="798"/>
    </row>
    <row r="233" spans="1:40" ht="36" x14ac:dyDescent="0.15">
      <c r="A233" s="2831"/>
      <c r="B233" s="865" t="s">
        <v>1623</v>
      </c>
      <c r="C233" s="2831"/>
      <c r="D233" s="2831"/>
      <c r="E233" s="2854"/>
      <c r="F233" s="799" t="s">
        <v>1294</v>
      </c>
      <c r="G233" s="793">
        <v>39959</v>
      </c>
      <c r="H233" s="800">
        <v>30000000</v>
      </c>
      <c r="I233" s="2831"/>
      <c r="J233" s="836" t="s">
        <v>1351</v>
      </c>
      <c r="K233" s="2831"/>
      <c r="L233" s="800">
        <v>29201585</v>
      </c>
      <c r="M233" s="2831"/>
      <c r="N233" s="2831"/>
      <c r="O233" s="2831"/>
      <c r="P233" s="2901"/>
      <c r="Q233" s="2831"/>
      <c r="R233" s="2831"/>
      <c r="S233" s="2831"/>
      <c r="T233" s="2831"/>
      <c r="U233" s="2831"/>
      <c r="V233" s="2831"/>
      <c r="W233" s="2901"/>
      <c r="X233" s="2831"/>
      <c r="Y233" s="2831"/>
      <c r="Z233" s="774"/>
      <c r="AA233" s="772">
        <v>29201585</v>
      </c>
      <c r="AB233" s="772"/>
      <c r="AC233" s="772"/>
      <c r="AD233" s="2831"/>
      <c r="AE233" s="879"/>
      <c r="AF233" s="772"/>
      <c r="AG233" s="2831"/>
      <c r="AH233" s="2904"/>
      <c r="AI233" s="2831"/>
      <c r="AJ233" s="852"/>
      <c r="AK233" s="851"/>
      <c r="AL233" s="853"/>
      <c r="AM233" s="798"/>
      <c r="AN233" s="798"/>
    </row>
    <row r="234" spans="1:40" ht="27" x14ac:dyDescent="0.15">
      <c r="A234" s="854" t="s">
        <v>1287</v>
      </c>
      <c r="B234" s="778" t="s">
        <v>1316</v>
      </c>
      <c r="C234" s="854" t="s">
        <v>42</v>
      </c>
      <c r="D234" s="778" t="s">
        <v>266</v>
      </c>
      <c r="E234" s="794" t="s">
        <v>267</v>
      </c>
      <c r="F234" s="799" t="s">
        <v>1317</v>
      </c>
      <c r="G234" s="793">
        <v>40087</v>
      </c>
      <c r="H234" s="800">
        <v>4780000</v>
      </c>
      <c r="I234" s="837">
        <v>40130</v>
      </c>
      <c r="J234" s="836" t="s">
        <v>1352</v>
      </c>
      <c r="K234" s="793">
        <v>40130</v>
      </c>
      <c r="L234" s="800">
        <v>4746410</v>
      </c>
      <c r="M234" s="837">
        <v>40134</v>
      </c>
      <c r="N234" s="837">
        <v>40134</v>
      </c>
      <c r="O234" s="854">
        <v>1</v>
      </c>
      <c r="P234" s="872">
        <v>4746410</v>
      </c>
      <c r="Q234" s="872"/>
      <c r="R234" s="872"/>
      <c r="S234" s="872"/>
      <c r="T234" s="872"/>
      <c r="U234" s="794">
        <v>0</v>
      </c>
      <c r="V234" s="794">
        <v>0</v>
      </c>
      <c r="W234" s="794">
        <v>0</v>
      </c>
      <c r="X234" s="837">
        <v>40148</v>
      </c>
      <c r="Y234" s="837">
        <v>40158</v>
      </c>
      <c r="Z234" s="774">
        <v>4746410</v>
      </c>
      <c r="AA234" s="772"/>
      <c r="AB234" s="772"/>
      <c r="AC234" s="772"/>
      <c r="AD234" s="772"/>
      <c r="AE234" s="772"/>
      <c r="AF234" s="772"/>
      <c r="AG234" s="772"/>
      <c r="AH234" s="774"/>
      <c r="AI234" s="851" t="s">
        <v>723</v>
      </c>
      <c r="AJ234" s="852">
        <f>Z234+AA234+AB234+AC234+AD234+AF234+AG234+AH234</f>
        <v>4746410</v>
      </c>
      <c r="AK234" s="851"/>
      <c r="AL234" s="855" t="s">
        <v>1322</v>
      </c>
      <c r="AM234" s="798">
        <v>3115499271</v>
      </c>
      <c r="AN234" s="798"/>
    </row>
    <row r="235" spans="1:40" ht="45" x14ac:dyDescent="0.15">
      <c r="A235" s="854" t="s">
        <v>1339</v>
      </c>
      <c r="B235" s="778" t="s">
        <v>1318</v>
      </c>
      <c r="C235" s="854" t="s">
        <v>42</v>
      </c>
      <c r="D235" s="778" t="s">
        <v>1319</v>
      </c>
      <c r="E235" s="794" t="s">
        <v>1418</v>
      </c>
      <c r="F235" s="799" t="s">
        <v>1320</v>
      </c>
      <c r="G235" s="793">
        <v>40087</v>
      </c>
      <c r="H235" s="800">
        <v>113000000</v>
      </c>
      <c r="I235" s="837">
        <v>40136</v>
      </c>
      <c r="J235" s="836" t="s">
        <v>1363</v>
      </c>
      <c r="K235" s="793">
        <v>40136</v>
      </c>
      <c r="L235" s="800">
        <v>112461910</v>
      </c>
      <c r="M235" s="837"/>
      <c r="N235" s="837"/>
      <c r="O235" s="854">
        <v>3</v>
      </c>
      <c r="P235" s="872">
        <v>112461910</v>
      </c>
      <c r="Q235" s="872"/>
      <c r="R235" s="872"/>
      <c r="S235" s="872"/>
      <c r="T235" s="872"/>
      <c r="U235" s="793">
        <v>40169</v>
      </c>
      <c r="V235" s="794">
        <v>0</v>
      </c>
      <c r="W235" s="795">
        <v>53981621</v>
      </c>
      <c r="X235" s="837"/>
      <c r="Y235" s="837"/>
      <c r="Z235" s="774"/>
      <c r="AA235" s="772"/>
      <c r="AB235" s="772"/>
      <c r="AC235" s="772">
        <v>112461910</v>
      </c>
      <c r="AD235" s="772"/>
      <c r="AE235" s="772"/>
      <c r="AF235" s="772">
        <v>53981621</v>
      </c>
      <c r="AG235" s="772"/>
      <c r="AH235" s="774"/>
      <c r="AI235" s="851" t="s">
        <v>723</v>
      </c>
      <c r="AJ235" s="852">
        <f>Z235+AA235+AB235+AC235+AD235+AF235+AG235+AH235</f>
        <v>166443531</v>
      </c>
      <c r="AK235" s="853" t="s">
        <v>1321</v>
      </c>
      <c r="AL235" s="851" t="s">
        <v>1323</v>
      </c>
      <c r="AM235" s="798">
        <v>4290069</v>
      </c>
      <c r="AN235" s="798"/>
    </row>
    <row r="236" spans="1:40" ht="27" x14ac:dyDescent="0.15">
      <c r="A236" s="854" t="s">
        <v>1340</v>
      </c>
      <c r="B236" s="778" t="s">
        <v>1324</v>
      </c>
      <c r="C236" s="854" t="s">
        <v>42</v>
      </c>
      <c r="D236" s="778" t="s">
        <v>1848</v>
      </c>
      <c r="E236" s="794" t="s">
        <v>441</v>
      </c>
      <c r="F236" s="799" t="s">
        <v>1325</v>
      </c>
      <c r="G236" s="793">
        <v>40087</v>
      </c>
      <c r="H236" s="800">
        <v>90000000</v>
      </c>
      <c r="I236" s="837">
        <v>40136</v>
      </c>
      <c r="J236" s="836" t="s">
        <v>1364</v>
      </c>
      <c r="K236" s="793">
        <v>40136</v>
      </c>
      <c r="L236" s="800">
        <v>88785758</v>
      </c>
      <c r="M236" s="837">
        <v>40136</v>
      </c>
      <c r="N236" s="837">
        <v>40136</v>
      </c>
      <c r="O236" s="854">
        <v>3</v>
      </c>
      <c r="P236" s="872">
        <v>88785758</v>
      </c>
      <c r="Q236" s="872"/>
      <c r="R236" s="872"/>
      <c r="S236" s="872"/>
      <c r="T236" s="872"/>
      <c r="U236" s="793">
        <v>40169</v>
      </c>
      <c r="V236" s="794">
        <v>0</v>
      </c>
      <c r="W236" s="795">
        <v>42143545</v>
      </c>
      <c r="X236" s="837"/>
      <c r="Y236" s="837"/>
      <c r="Z236" s="774"/>
      <c r="AA236" s="772"/>
      <c r="AB236" s="772"/>
      <c r="AC236" s="772">
        <v>88785758</v>
      </c>
      <c r="AD236" s="772"/>
      <c r="AE236" s="772"/>
      <c r="AF236" s="772">
        <v>42143545</v>
      </c>
      <c r="AG236" s="772"/>
      <c r="AH236" s="774"/>
      <c r="AI236" s="851" t="s">
        <v>723</v>
      </c>
      <c r="AJ236" s="852">
        <f>Z236+AA236+AB236+AC236+AD236+AF236+AG236+AH236</f>
        <v>130929303</v>
      </c>
      <c r="AK236" s="853" t="s">
        <v>1326</v>
      </c>
      <c r="AL236" s="851" t="s">
        <v>1327</v>
      </c>
      <c r="AM236" s="798">
        <v>3123123424</v>
      </c>
      <c r="AN236" s="798"/>
    </row>
    <row r="237" spans="1:40" ht="27" x14ac:dyDescent="0.15">
      <c r="A237" s="854" t="s">
        <v>1341</v>
      </c>
      <c r="B237" s="778" t="s">
        <v>1328</v>
      </c>
      <c r="C237" s="854" t="s">
        <v>42</v>
      </c>
      <c r="D237" s="778" t="s">
        <v>1329</v>
      </c>
      <c r="E237" s="794" t="s">
        <v>1330</v>
      </c>
      <c r="F237" s="799" t="s">
        <v>1331</v>
      </c>
      <c r="G237" s="793">
        <v>40087</v>
      </c>
      <c r="H237" s="800">
        <v>6500000</v>
      </c>
      <c r="I237" s="837">
        <v>40137</v>
      </c>
      <c r="J237" s="836" t="s">
        <v>1353</v>
      </c>
      <c r="K237" s="793">
        <v>40137</v>
      </c>
      <c r="L237" s="800">
        <v>6479595</v>
      </c>
      <c r="M237" s="837"/>
      <c r="N237" s="837"/>
      <c r="O237" s="854">
        <v>1</v>
      </c>
      <c r="P237" s="872">
        <v>6479595</v>
      </c>
      <c r="Q237" s="872"/>
      <c r="R237" s="872"/>
      <c r="S237" s="872"/>
      <c r="T237" s="872"/>
      <c r="U237" s="794">
        <v>0</v>
      </c>
      <c r="V237" s="794">
        <v>0</v>
      </c>
      <c r="W237" s="794">
        <v>0</v>
      </c>
      <c r="X237" s="837"/>
      <c r="Y237" s="837"/>
      <c r="Z237" s="774"/>
      <c r="AA237" s="772">
        <v>6479595</v>
      </c>
      <c r="AB237" s="772"/>
      <c r="AC237" s="772"/>
      <c r="AD237" s="772"/>
      <c r="AE237" s="772"/>
      <c r="AF237" s="772"/>
      <c r="AG237" s="772"/>
      <c r="AH237" s="774"/>
      <c r="AI237" s="851"/>
      <c r="AJ237" s="852">
        <f>Z237+AA237+AB237+AC237+AD237+AF237+AG237+AH237</f>
        <v>6479595</v>
      </c>
      <c r="AK237" s="853" t="s">
        <v>336</v>
      </c>
      <c r="AL237" s="851" t="s">
        <v>1332</v>
      </c>
      <c r="AM237" s="798">
        <v>3118215637</v>
      </c>
      <c r="AN237" s="798"/>
    </row>
    <row r="238" spans="1:40" ht="27.75" customHeight="1" x14ac:dyDescent="0.15">
      <c r="A238" s="2287" t="s">
        <v>1342</v>
      </c>
      <c r="B238" s="819" t="s">
        <v>1838</v>
      </c>
      <c r="C238" s="2287" t="s">
        <v>720</v>
      </c>
      <c r="D238" s="2287" t="s">
        <v>1334</v>
      </c>
      <c r="E238" s="2287" t="s">
        <v>1362</v>
      </c>
      <c r="F238" s="799" t="s">
        <v>752</v>
      </c>
      <c r="G238" s="793">
        <v>40050</v>
      </c>
      <c r="H238" s="800">
        <v>65000000</v>
      </c>
      <c r="I238" s="2322">
        <v>40137</v>
      </c>
      <c r="J238" s="836" t="s">
        <v>1354</v>
      </c>
      <c r="K238" s="2322">
        <v>40137</v>
      </c>
      <c r="L238" s="800">
        <v>64999590</v>
      </c>
      <c r="M238" s="2322">
        <v>40137</v>
      </c>
      <c r="N238" s="2322">
        <v>40137</v>
      </c>
      <c r="O238" s="2287">
        <v>3</v>
      </c>
      <c r="P238" s="2326">
        <v>351978965</v>
      </c>
      <c r="Q238" s="872"/>
      <c r="R238" s="872"/>
      <c r="S238" s="872"/>
      <c r="T238" s="872"/>
      <c r="U238" s="793">
        <v>40169</v>
      </c>
      <c r="V238" s="794">
        <v>45</v>
      </c>
      <c r="W238" s="795">
        <v>34976713</v>
      </c>
      <c r="X238" s="2902"/>
      <c r="Y238" s="2902"/>
      <c r="Z238" s="2875"/>
      <c r="AA238" s="2905">
        <v>525948339</v>
      </c>
      <c r="AB238" s="2880"/>
      <c r="AC238" s="2880"/>
      <c r="AD238" s="2880"/>
      <c r="AE238" s="2880"/>
      <c r="AF238" s="2880"/>
      <c r="AG238" s="2880"/>
      <c r="AH238" s="2875"/>
      <c r="AI238" s="2911" t="s">
        <v>1500</v>
      </c>
      <c r="AJ238" s="2905">
        <f>Z238+AA238+AB238+AC238+AD238+AE238+AF238+AG238+AH238</f>
        <v>525948339</v>
      </c>
      <c r="AK238" s="853" t="s">
        <v>1399</v>
      </c>
      <c r="AL238" s="853"/>
      <c r="AM238" s="798"/>
      <c r="AN238" s="798"/>
    </row>
    <row r="239" spans="1:40" ht="27" x14ac:dyDescent="0.15">
      <c r="A239" s="2830"/>
      <c r="B239" s="865" t="s">
        <v>1826</v>
      </c>
      <c r="C239" s="2830"/>
      <c r="D239" s="2830"/>
      <c r="E239" s="2830"/>
      <c r="F239" s="799" t="s">
        <v>751</v>
      </c>
      <c r="G239" s="793">
        <v>40050</v>
      </c>
      <c r="H239" s="800">
        <v>32000000</v>
      </c>
      <c r="I239" s="2830"/>
      <c r="J239" s="836" t="s">
        <v>1355</v>
      </c>
      <c r="K239" s="2830"/>
      <c r="L239" s="800">
        <v>31998301</v>
      </c>
      <c r="M239" s="2830"/>
      <c r="N239" s="2830"/>
      <c r="O239" s="2830"/>
      <c r="P239" s="2900"/>
      <c r="Q239" s="872"/>
      <c r="R239" s="872"/>
      <c r="S239" s="872"/>
      <c r="T239" s="872"/>
      <c r="U239" s="793">
        <v>40169</v>
      </c>
      <c r="V239" s="794">
        <v>45</v>
      </c>
      <c r="W239" s="795">
        <v>13998948</v>
      </c>
      <c r="X239" s="2830"/>
      <c r="Y239" s="2830"/>
      <c r="Z239" s="2876"/>
      <c r="AA239" s="2906"/>
      <c r="AB239" s="2910"/>
      <c r="AC239" s="2910"/>
      <c r="AD239" s="2910"/>
      <c r="AE239" s="2910"/>
      <c r="AF239" s="2910"/>
      <c r="AG239" s="2910"/>
      <c r="AH239" s="2876"/>
      <c r="AI239" s="2912"/>
      <c r="AJ239" s="2906">
        <f t="shared" si="5"/>
        <v>0</v>
      </c>
      <c r="AK239" s="853" t="s">
        <v>1400</v>
      </c>
      <c r="AL239" s="853"/>
      <c r="AM239" s="798"/>
    </row>
    <row r="240" spans="1:40" ht="27" x14ac:dyDescent="0.15">
      <c r="A240" s="2830"/>
      <c r="B240" s="865" t="s">
        <v>1798</v>
      </c>
      <c r="C240" s="2830"/>
      <c r="D240" s="2830"/>
      <c r="E240" s="2830"/>
      <c r="F240" s="799" t="s">
        <v>753</v>
      </c>
      <c r="G240" s="793">
        <v>40050</v>
      </c>
      <c r="H240" s="800">
        <v>55000000</v>
      </c>
      <c r="I240" s="2830"/>
      <c r="J240" s="836" t="s">
        <v>1356</v>
      </c>
      <c r="K240" s="2830"/>
      <c r="L240" s="800">
        <v>54996689</v>
      </c>
      <c r="M240" s="2830"/>
      <c r="N240" s="2830"/>
      <c r="O240" s="2830"/>
      <c r="P240" s="2900"/>
      <c r="Q240" s="872"/>
      <c r="R240" s="872"/>
      <c r="S240" s="872"/>
      <c r="T240" s="872"/>
      <c r="U240" s="793">
        <v>40169</v>
      </c>
      <c r="V240" s="794">
        <v>45</v>
      </c>
      <c r="W240" s="795">
        <v>34997127</v>
      </c>
      <c r="X240" s="2830"/>
      <c r="Y240" s="2830"/>
      <c r="Z240" s="2876"/>
      <c r="AA240" s="2906"/>
      <c r="AB240" s="2910"/>
      <c r="AC240" s="2910"/>
      <c r="AD240" s="2910"/>
      <c r="AE240" s="2910"/>
      <c r="AF240" s="2910"/>
      <c r="AG240" s="2910"/>
      <c r="AH240" s="2876"/>
      <c r="AI240" s="2912"/>
      <c r="AJ240" s="2906">
        <f t="shared" si="5"/>
        <v>0</v>
      </c>
      <c r="AK240" s="853" t="s">
        <v>1401</v>
      </c>
      <c r="AL240" s="853"/>
      <c r="AM240" s="798"/>
    </row>
    <row r="241" spans="1:43" ht="27" x14ac:dyDescent="0.15">
      <c r="A241" s="2830"/>
      <c r="B241" s="865" t="s">
        <v>1799</v>
      </c>
      <c r="C241" s="2830"/>
      <c r="D241" s="2830"/>
      <c r="E241" s="2830"/>
      <c r="F241" s="799" t="s">
        <v>1335</v>
      </c>
      <c r="G241" s="793">
        <v>40057</v>
      </c>
      <c r="H241" s="800">
        <v>40000000</v>
      </c>
      <c r="I241" s="2830"/>
      <c r="J241" s="836" t="s">
        <v>1357</v>
      </c>
      <c r="K241" s="2830"/>
      <c r="L241" s="800">
        <v>39999814</v>
      </c>
      <c r="M241" s="2830"/>
      <c r="N241" s="2830"/>
      <c r="O241" s="2830"/>
      <c r="P241" s="2900"/>
      <c r="Q241" s="872"/>
      <c r="R241" s="872"/>
      <c r="S241" s="872"/>
      <c r="T241" s="872"/>
      <c r="U241" s="793">
        <v>40169</v>
      </c>
      <c r="V241" s="794">
        <v>45</v>
      </c>
      <c r="W241" s="795">
        <v>39999181</v>
      </c>
      <c r="X241" s="2830"/>
      <c r="Y241" s="2830"/>
      <c r="Z241" s="2876"/>
      <c r="AA241" s="2906"/>
      <c r="AB241" s="2910"/>
      <c r="AC241" s="2910"/>
      <c r="AD241" s="2910"/>
      <c r="AE241" s="2910"/>
      <c r="AF241" s="2910"/>
      <c r="AG241" s="2910"/>
      <c r="AH241" s="2876"/>
      <c r="AI241" s="2912"/>
      <c r="AJ241" s="2906">
        <f t="shared" si="5"/>
        <v>0</v>
      </c>
      <c r="AK241" s="853" t="s">
        <v>1402</v>
      </c>
      <c r="AL241" s="853"/>
      <c r="AM241" s="798"/>
    </row>
    <row r="242" spans="1:43" ht="27" x14ac:dyDescent="0.15">
      <c r="A242" s="2830"/>
      <c r="B242" s="865" t="s">
        <v>1800</v>
      </c>
      <c r="C242" s="2830"/>
      <c r="D242" s="2830"/>
      <c r="E242" s="2830"/>
      <c r="F242" s="799" t="s">
        <v>1336</v>
      </c>
      <c r="G242" s="793">
        <v>39959</v>
      </c>
      <c r="H242" s="800">
        <v>30000000</v>
      </c>
      <c r="I242" s="2830"/>
      <c r="J242" s="836" t="s">
        <v>1358</v>
      </c>
      <c r="K242" s="2830"/>
      <c r="L242" s="800">
        <v>29998382</v>
      </c>
      <c r="M242" s="2830"/>
      <c r="N242" s="2830"/>
      <c r="O242" s="2830"/>
      <c r="P242" s="2900"/>
      <c r="Q242" s="872"/>
      <c r="R242" s="872"/>
      <c r="S242" s="872"/>
      <c r="T242" s="872"/>
      <c r="U242" s="793">
        <v>40169</v>
      </c>
      <c r="V242" s="794">
        <v>45</v>
      </c>
      <c r="W242" s="795">
        <v>29998281</v>
      </c>
      <c r="X242" s="2830"/>
      <c r="Y242" s="2830"/>
      <c r="Z242" s="2876"/>
      <c r="AA242" s="2906"/>
      <c r="AB242" s="2910"/>
      <c r="AC242" s="2910"/>
      <c r="AD242" s="2910"/>
      <c r="AE242" s="2910"/>
      <c r="AF242" s="2910"/>
      <c r="AG242" s="2910"/>
      <c r="AH242" s="2876"/>
      <c r="AI242" s="2912"/>
      <c r="AJ242" s="2906">
        <f t="shared" si="5"/>
        <v>0</v>
      </c>
      <c r="AK242" s="853" t="s">
        <v>1403</v>
      </c>
      <c r="AL242" s="853"/>
      <c r="AM242" s="798"/>
    </row>
    <row r="243" spans="1:43" ht="21" customHeight="1" x14ac:dyDescent="0.15">
      <c r="A243" s="2830"/>
      <c r="B243" s="865" t="s">
        <v>1839</v>
      </c>
      <c r="C243" s="2830"/>
      <c r="D243" s="2830"/>
      <c r="E243" s="2830"/>
      <c r="F243" s="799" t="s">
        <v>1337</v>
      </c>
      <c r="G243" s="793">
        <v>39959</v>
      </c>
      <c r="H243" s="800">
        <v>30000000</v>
      </c>
      <c r="I243" s="2830"/>
      <c r="J243" s="836" t="s">
        <v>1359</v>
      </c>
      <c r="K243" s="2830"/>
      <c r="L243" s="800">
        <v>29998393</v>
      </c>
      <c r="M243" s="2830"/>
      <c r="N243" s="2830"/>
      <c r="O243" s="2830"/>
      <c r="P243" s="2900"/>
      <c r="Q243" s="872"/>
      <c r="R243" s="872"/>
      <c r="S243" s="872"/>
      <c r="T243" s="872"/>
      <c r="U243" s="794"/>
      <c r="V243" s="794"/>
      <c r="W243" s="795"/>
      <c r="X243" s="2830"/>
      <c r="Y243" s="2830"/>
      <c r="Z243" s="2876"/>
      <c r="AA243" s="2906"/>
      <c r="AB243" s="2910"/>
      <c r="AC243" s="2910"/>
      <c r="AD243" s="2910"/>
      <c r="AE243" s="2910"/>
      <c r="AF243" s="2910"/>
      <c r="AG243" s="2910"/>
      <c r="AH243" s="2876"/>
      <c r="AI243" s="2912"/>
      <c r="AJ243" s="2906">
        <f t="shared" si="5"/>
        <v>0</v>
      </c>
      <c r="AK243" s="853" t="s">
        <v>1404</v>
      </c>
      <c r="AL243" s="853"/>
      <c r="AM243" s="798"/>
    </row>
    <row r="244" spans="1:43" ht="18" customHeight="1" x14ac:dyDescent="0.15">
      <c r="A244" s="2830"/>
      <c r="B244" s="865" t="s">
        <v>1827</v>
      </c>
      <c r="C244" s="2830"/>
      <c r="D244" s="2830"/>
      <c r="E244" s="2830"/>
      <c r="F244" s="799" t="s">
        <v>1338</v>
      </c>
      <c r="G244" s="793">
        <v>39959</v>
      </c>
      <c r="H244" s="800">
        <v>40000000</v>
      </c>
      <c r="I244" s="2830"/>
      <c r="J244" s="836" t="s">
        <v>1360</v>
      </c>
      <c r="K244" s="2830"/>
      <c r="L244" s="800">
        <v>39996165</v>
      </c>
      <c r="M244" s="2830"/>
      <c r="N244" s="2830"/>
      <c r="O244" s="2830"/>
      <c r="P244" s="2900"/>
      <c r="Q244" s="872"/>
      <c r="R244" s="872"/>
      <c r="S244" s="872"/>
      <c r="T244" s="872"/>
      <c r="U244" s="794"/>
      <c r="V244" s="794"/>
      <c r="W244" s="795"/>
      <c r="X244" s="2830"/>
      <c r="Y244" s="2830"/>
      <c r="Z244" s="2876"/>
      <c r="AA244" s="2906"/>
      <c r="AB244" s="2910"/>
      <c r="AC244" s="2910"/>
      <c r="AD244" s="2910"/>
      <c r="AE244" s="2910"/>
      <c r="AF244" s="2910"/>
      <c r="AG244" s="2910"/>
      <c r="AH244" s="2876"/>
      <c r="AI244" s="2912"/>
      <c r="AJ244" s="2906">
        <f t="shared" si="5"/>
        <v>0</v>
      </c>
      <c r="AK244" s="853" t="s">
        <v>1405</v>
      </c>
      <c r="AL244" s="853"/>
      <c r="AM244" s="851"/>
      <c r="AN244" s="798"/>
    </row>
    <row r="245" spans="1:43" ht="45" x14ac:dyDescent="0.15">
      <c r="A245" s="2831"/>
      <c r="B245" s="865" t="s">
        <v>1828</v>
      </c>
      <c r="C245" s="2831"/>
      <c r="D245" s="2831"/>
      <c r="E245" s="2831"/>
      <c r="F245" s="799" t="s">
        <v>754</v>
      </c>
      <c r="G245" s="793">
        <v>40050</v>
      </c>
      <c r="H245" s="800">
        <v>60000000</v>
      </c>
      <c r="I245" s="2831"/>
      <c r="J245" s="836" t="s">
        <v>1361</v>
      </c>
      <c r="K245" s="2831"/>
      <c r="L245" s="800">
        <v>59991631</v>
      </c>
      <c r="M245" s="2831"/>
      <c r="N245" s="2831"/>
      <c r="O245" s="2831"/>
      <c r="P245" s="2901"/>
      <c r="Q245" s="872"/>
      <c r="R245" s="872"/>
      <c r="S245" s="872"/>
      <c r="T245" s="872"/>
      <c r="U245" s="793">
        <v>40169</v>
      </c>
      <c r="V245" s="794">
        <v>45</v>
      </c>
      <c r="W245" s="795">
        <v>19984472</v>
      </c>
      <c r="X245" s="2831"/>
      <c r="Y245" s="2831"/>
      <c r="Z245" s="2877"/>
      <c r="AA245" s="2907"/>
      <c r="AB245" s="2881"/>
      <c r="AC245" s="2881"/>
      <c r="AD245" s="2881"/>
      <c r="AE245" s="2881"/>
      <c r="AF245" s="2881"/>
      <c r="AG245" s="2881"/>
      <c r="AH245" s="2877"/>
      <c r="AI245" s="2913"/>
      <c r="AJ245" s="2907">
        <f t="shared" si="5"/>
        <v>0</v>
      </c>
      <c r="AK245" s="853" t="s">
        <v>1406</v>
      </c>
      <c r="AL245" s="853"/>
      <c r="AM245" s="851"/>
      <c r="AN245" s="798"/>
    </row>
    <row r="246" spans="1:43" ht="27" x14ac:dyDescent="0.15">
      <c r="A246" s="879" t="s">
        <v>1371</v>
      </c>
      <c r="B246" s="878" t="s">
        <v>1372</v>
      </c>
      <c r="C246" s="879" t="s">
        <v>720</v>
      </c>
      <c r="D246" s="878" t="s">
        <v>1844</v>
      </c>
      <c r="E246" s="879" t="s">
        <v>930</v>
      </c>
      <c r="F246" s="799" t="s">
        <v>1373</v>
      </c>
      <c r="G246" s="793">
        <v>40008</v>
      </c>
      <c r="H246" s="800">
        <v>1500000</v>
      </c>
      <c r="I246" s="880">
        <v>40148</v>
      </c>
      <c r="J246" s="836" t="s">
        <v>1419</v>
      </c>
      <c r="K246" s="880">
        <v>40148</v>
      </c>
      <c r="L246" s="800">
        <v>1490816</v>
      </c>
      <c r="M246" s="880">
        <v>40148</v>
      </c>
      <c r="N246" s="880">
        <v>40148</v>
      </c>
      <c r="O246" s="879">
        <v>10</v>
      </c>
      <c r="P246" s="881">
        <v>1490816</v>
      </c>
      <c r="Q246" s="872"/>
      <c r="R246" s="872"/>
      <c r="S246" s="872"/>
      <c r="T246" s="872"/>
      <c r="U246" s="794">
        <v>0</v>
      </c>
      <c r="V246" s="794">
        <v>0</v>
      </c>
      <c r="W246" s="794">
        <v>0</v>
      </c>
      <c r="X246" s="880">
        <v>40157</v>
      </c>
      <c r="Y246" s="880">
        <v>40178</v>
      </c>
      <c r="Z246" s="785"/>
      <c r="AA246" s="882"/>
      <c r="AB246" s="783"/>
      <c r="AC246" s="783"/>
      <c r="AD246" s="783"/>
      <c r="AE246" s="783">
        <v>1490816</v>
      </c>
      <c r="AF246" s="783"/>
      <c r="AG246" s="783"/>
      <c r="AH246" s="785"/>
      <c r="AI246" s="855" t="s">
        <v>723</v>
      </c>
      <c r="AJ246" s="852">
        <f>AE246</f>
        <v>1490816</v>
      </c>
      <c r="AK246" s="853" t="s">
        <v>333</v>
      </c>
      <c r="AL246" s="855" t="s">
        <v>1388</v>
      </c>
      <c r="AM246" s="851"/>
      <c r="AN246" s="798"/>
    </row>
    <row r="247" spans="1:43" ht="36" x14ac:dyDescent="0.15">
      <c r="A247" s="854" t="s">
        <v>1369</v>
      </c>
      <c r="B247" s="778" t="s">
        <v>1389</v>
      </c>
      <c r="C247" s="854" t="s">
        <v>1136</v>
      </c>
      <c r="D247" s="778" t="s">
        <v>1390</v>
      </c>
      <c r="E247" s="794" t="s">
        <v>852</v>
      </c>
      <c r="F247" s="799" t="s">
        <v>1370</v>
      </c>
      <c r="G247" s="793">
        <v>40129</v>
      </c>
      <c r="H247" s="800">
        <v>11809816</v>
      </c>
      <c r="I247" s="837">
        <v>40148</v>
      </c>
      <c r="J247" s="836" t="s">
        <v>1420</v>
      </c>
      <c r="K247" s="793">
        <v>40148</v>
      </c>
      <c r="L247" s="800">
        <v>11300000</v>
      </c>
      <c r="M247" s="837">
        <v>40161</v>
      </c>
      <c r="N247" s="837"/>
      <c r="O247" s="854">
        <v>2</v>
      </c>
      <c r="P247" s="872">
        <v>11300000</v>
      </c>
      <c r="Q247" s="872"/>
      <c r="R247" s="872"/>
      <c r="S247" s="872"/>
      <c r="T247" s="872"/>
      <c r="U247" s="794">
        <v>0</v>
      </c>
      <c r="V247" s="794">
        <v>0</v>
      </c>
      <c r="W247" s="794">
        <v>0</v>
      </c>
      <c r="X247" s="837"/>
      <c r="Y247" s="837"/>
      <c r="Z247" s="774"/>
      <c r="AA247" s="772">
        <v>11300000</v>
      </c>
      <c r="AB247" s="772"/>
      <c r="AC247" s="772"/>
      <c r="AD247" s="772"/>
      <c r="AE247" s="772"/>
      <c r="AF247" s="772"/>
      <c r="AG247" s="772"/>
      <c r="AH247" s="774"/>
      <c r="AI247" s="855" t="s">
        <v>406</v>
      </c>
      <c r="AJ247" s="852">
        <f t="shared" si="5"/>
        <v>11300000</v>
      </c>
      <c r="AK247" s="851"/>
      <c r="AL247" s="855" t="s">
        <v>1387</v>
      </c>
      <c r="AM247" s="853">
        <v>3115290454</v>
      </c>
      <c r="AN247" s="798"/>
    </row>
    <row r="248" spans="1:43" ht="36" x14ac:dyDescent="0.15">
      <c r="A248" s="854" t="s">
        <v>1375</v>
      </c>
      <c r="B248" s="778" t="s">
        <v>1389</v>
      </c>
      <c r="C248" s="854" t="s">
        <v>1136</v>
      </c>
      <c r="D248" s="778" t="s">
        <v>1391</v>
      </c>
      <c r="E248" s="794" t="s">
        <v>116</v>
      </c>
      <c r="F248" s="799" t="s">
        <v>1376</v>
      </c>
      <c r="G248" s="793">
        <v>40129</v>
      </c>
      <c r="H248" s="800">
        <v>12146706</v>
      </c>
      <c r="I248" s="837">
        <v>40148</v>
      </c>
      <c r="J248" s="836" t="s">
        <v>1669</v>
      </c>
      <c r="K248" s="793">
        <v>40148</v>
      </c>
      <c r="L248" s="800">
        <v>11900000</v>
      </c>
      <c r="M248" s="837">
        <v>40148</v>
      </c>
      <c r="N248" s="837"/>
      <c r="O248" s="854">
        <v>2</v>
      </c>
      <c r="P248" s="872">
        <v>11900000</v>
      </c>
      <c r="Q248" s="872"/>
      <c r="R248" s="872"/>
      <c r="S248" s="872"/>
      <c r="T248" s="872"/>
      <c r="U248" s="794">
        <v>0</v>
      </c>
      <c r="V248" s="794">
        <v>0</v>
      </c>
      <c r="W248" s="794">
        <v>0</v>
      </c>
      <c r="X248" s="837"/>
      <c r="Y248" s="837"/>
      <c r="Z248" s="774"/>
      <c r="AA248" s="772">
        <v>11900000</v>
      </c>
      <c r="AB248" s="772"/>
      <c r="AC248" s="772"/>
      <c r="AD248" s="772"/>
      <c r="AE248" s="772"/>
      <c r="AF248" s="772"/>
      <c r="AG248" s="772"/>
      <c r="AH248" s="774"/>
      <c r="AI248" s="855" t="s">
        <v>406</v>
      </c>
      <c r="AJ248" s="852">
        <f t="shared" si="5"/>
        <v>11900000</v>
      </c>
      <c r="AK248" s="851"/>
      <c r="AL248" s="855" t="s">
        <v>502</v>
      </c>
      <c r="AM248" s="853">
        <v>313830700</v>
      </c>
      <c r="AN248" s="798"/>
    </row>
    <row r="249" spans="1:43" ht="36" x14ac:dyDescent="0.15">
      <c r="A249" s="854" t="s">
        <v>1377</v>
      </c>
      <c r="B249" s="778" t="s">
        <v>1389</v>
      </c>
      <c r="C249" s="854" t="s">
        <v>1136</v>
      </c>
      <c r="D249" s="778" t="s">
        <v>1392</v>
      </c>
      <c r="E249" s="794" t="s">
        <v>403</v>
      </c>
      <c r="F249" s="799" t="s">
        <v>1378</v>
      </c>
      <c r="G249" s="793">
        <v>40129</v>
      </c>
      <c r="H249" s="800">
        <v>10510196</v>
      </c>
      <c r="I249" s="837">
        <v>40148</v>
      </c>
      <c r="J249" s="836" t="s">
        <v>1421</v>
      </c>
      <c r="K249" s="793">
        <v>40148</v>
      </c>
      <c r="L249" s="800">
        <v>10350000</v>
      </c>
      <c r="M249" s="837"/>
      <c r="N249" s="837"/>
      <c r="O249" s="854">
        <v>2</v>
      </c>
      <c r="P249" s="872">
        <v>10350000</v>
      </c>
      <c r="Q249" s="872"/>
      <c r="R249" s="872"/>
      <c r="S249" s="872"/>
      <c r="T249" s="872"/>
      <c r="U249" s="794">
        <v>0</v>
      </c>
      <c r="V249" s="794">
        <v>0</v>
      </c>
      <c r="W249" s="794">
        <v>0</v>
      </c>
      <c r="X249" s="837"/>
      <c r="Y249" s="837"/>
      <c r="Z249" s="774"/>
      <c r="AA249" s="772">
        <v>10350000</v>
      </c>
      <c r="AB249" s="772"/>
      <c r="AC249" s="772"/>
      <c r="AD249" s="772"/>
      <c r="AE249" s="772"/>
      <c r="AF249" s="772"/>
      <c r="AG249" s="772"/>
      <c r="AH249" s="774"/>
      <c r="AI249" s="855" t="s">
        <v>406</v>
      </c>
      <c r="AJ249" s="852">
        <f t="shared" si="5"/>
        <v>10350000</v>
      </c>
      <c r="AK249" s="851"/>
      <c r="AL249" s="855" t="s">
        <v>1386</v>
      </c>
      <c r="AM249" s="853">
        <v>3125214536</v>
      </c>
      <c r="AN249" s="798"/>
    </row>
    <row r="250" spans="1:43" ht="45" x14ac:dyDescent="0.15">
      <c r="A250" s="854" t="s">
        <v>1379</v>
      </c>
      <c r="B250" s="778" t="s">
        <v>1389</v>
      </c>
      <c r="C250" s="854" t="s">
        <v>1136</v>
      </c>
      <c r="D250" s="778" t="s">
        <v>1393</v>
      </c>
      <c r="E250" s="794" t="s">
        <v>1665</v>
      </c>
      <c r="F250" s="799" t="s">
        <v>1380</v>
      </c>
      <c r="G250" s="793">
        <v>40129</v>
      </c>
      <c r="H250" s="800">
        <v>12900000</v>
      </c>
      <c r="I250" s="837">
        <v>40148</v>
      </c>
      <c r="J250" s="836" t="s">
        <v>1422</v>
      </c>
      <c r="K250" s="793">
        <v>40148</v>
      </c>
      <c r="L250" s="800">
        <v>12900000</v>
      </c>
      <c r="M250" s="837">
        <v>40148</v>
      </c>
      <c r="N250" s="837"/>
      <c r="O250" s="854">
        <v>3</v>
      </c>
      <c r="P250" s="872">
        <v>12900000</v>
      </c>
      <c r="Q250" s="872"/>
      <c r="R250" s="872"/>
      <c r="S250" s="872"/>
      <c r="T250" s="872"/>
      <c r="U250" s="794">
        <v>0</v>
      </c>
      <c r="V250" s="794">
        <v>0</v>
      </c>
      <c r="W250" s="794">
        <v>0</v>
      </c>
      <c r="X250" s="837"/>
      <c r="Y250" s="837"/>
      <c r="Z250" s="774"/>
      <c r="AA250" s="772">
        <v>12900000</v>
      </c>
      <c r="AB250" s="772"/>
      <c r="AC250" s="772"/>
      <c r="AD250" s="772"/>
      <c r="AE250" s="772"/>
      <c r="AF250" s="772"/>
      <c r="AG250" s="772"/>
      <c r="AH250" s="774"/>
      <c r="AI250" s="855" t="s">
        <v>406</v>
      </c>
      <c r="AJ250" s="852">
        <f t="shared" si="5"/>
        <v>12900000</v>
      </c>
      <c r="AK250" s="851"/>
      <c r="AL250" s="851" t="s">
        <v>502</v>
      </c>
      <c r="AM250" s="851"/>
      <c r="AN250" s="798"/>
    </row>
    <row r="251" spans="1:43" ht="54" x14ac:dyDescent="0.15">
      <c r="A251" s="854" t="s">
        <v>1409</v>
      </c>
      <c r="B251" s="778" t="s">
        <v>1381</v>
      </c>
      <c r="C251" s="854" t="s">
        <v>42</v>
      </c>
      <c r="D251" s="778" t="s">
        <v>1382</v>
      </c>
      <c r="E251" s="794" t="s">
        <v>1383</v>
      </c>
      <c r="F251" s="799" t="s">
        <v>1384</v>
      </c>
      <c r="G251" s="793">
        <v>40116</v>
      </c>
      <c r="H251" s="800">
        <v>120000000</v>
      </c>
      <c r="I251" s="837">
        <v>40158</v>
      </c>
      <c r="J251" s="836" t="s">
        <v>1423</v>
      </c>
      <c r="K251" s="793">
        <v>40158</v>
      </c>
      <c r="L251" s="800">
        <v>111996515</v>
      </c>
      <c r="M251" s="837">
        <v>40163</v>
      </c>
      <c r="N251" s="837">
        <v>40170</v>
      </c>
      <c r="O251" s="854">
        <v>2</v>
      </c>
      <c r="P251" s="872">
        <v>111996515</v>
      </c>
      <c r="Q251" s="872"/>
      <c r="R251" s="872"/>
      <c r="S251" s="872"/>
      <c r="T251" s="872"/>
      <c r="U251" s="794">
        <v>0</v>
      </c>
      <c r="V251" s="794">
        <v>0</v>
      </c>
      <c r="W251" s="794">
        <v>0</v>
      </c>
      <c r="X251" s="837"/>
      <c r="Y251" s="837"/>
      <c r="Z251" s="774"/>
      <c r="AA251" s="772"/>
      <c r="AB251" s="772"/>
      <c r="AC251" s="772"/>
      <c r="AD251" s="772"/>
      <c r="AE251" s="772"/>
      <c r="AF251" s="772"/>
      <c r="AG251" s="772"/>
      <c r="AH251" s="774">
        <v>111996515</v>
      </c>
      <c r="AI251" s="855" t="s">
        <v>723</v>
      </c>
      <c r="AJ251" s="852">
        <f t="shared" si="5"/>
        <v>111996515</v>
      </c>
      <c r="AK251" s="853" t="s">
        <v>1385</v>
      </c>
      <c r="AL251" s="851" t="s">
        <v>502</v>
      </c>
      <c r="AM251" s="851">
        <v>3138308700</v>
      </c>
      <c r="AN251" s="798"/>
    </row>
    <row r="252" spans="1:43" ht="36" x14ac:dyDescent="0.15">
      <c r="A252" s="883" t="s">
        <v>1410</v>
      </c>
      <c r="B252" s="778" t="s">
        <v>1394</v>
      </c>
      <c r="C252" s="854" t="s">
        <v>42</v>
      </c>
      <c r="D252" s="778" t="s">
        <v>1311</v>
      </c>
      <c r="E252" s="794" t="s">
        <v>1312</v>
      </c>
      <c r="F252" s="799" t="s">
        <v>1395</v>
      </c>
      <c r="G252" s="793">
        <v>40121</v>
      </c>
      <c r="H252" s="800">
        <v>100000000</v>
      </c>
      <c r="I252" s="837">
        <v>40161</v>
      </c>
      <c r="J252" s="836" t="s">
        <v>1424</v>
      </c>
      <c r="K252" s="793">
        <v>40161</v>
      </c>
      <c r="L252" s="800">
        <v>99980823</v>
      </c>
      <c r="M252" s="837">
        <v>40161</v>
      </c>
      <c r="N252" s="837">
        <v>40161</v>
      </c>
      <c r="O252" s="854">
        <v>3</v>
      </c>
      <c r="P252" s="872">
        <v>99980823</v>
      </c>
      <c r="Q252" s="872"/>
      <c r="R252" s="872"/>
      <c r="S252" s="872"/>
      <c r="T252" s="872"/>
      <c r="U252" s="793">
        <v>40171</v>
      </c>
      <c r="V252" s="794">
        <v>0</v>
      </c>
      <c r="W252" s="795">
        <v>48877815</v>
      </c>
      <c r="X252" s="837"/>
      <c r="Y252" s="837"/>
      <c r="Z252" s="774"/>
      <c r="AA252" s="772"/>
      <c r="AB252" s="772"/>
      <c r="AC252" s="772"/>
      <c r="AD252" s="772"/>
      <c r="AE252" s="772"/>
      <c r="AF252" s="772">
        <v>99980823</v>
      </c>
      <c r="AG252" s="772"/>
      <c r="AH252" s="774"/>
      <c r="AI252" s="855" t="s">
        <v>723</v>
      </c>
      <c r="AJ252" s="852">
        <f t="shared" si="5"/>
        <v>99980823</v>
      </c>
      <c r="AK252" s="853" t="s">
        <v>1396</v>
      </c>
      <c r="AL252" s="851" t="s">
        <v>1397</v>
      </c>
      <c r="AM252" s="851"/>
      <c r="AN252" s="798"/>
    </row>
    <row r="253" spans="1:43" x14ac:dyDescent="0.15">
      <c r="A253" s="2287" t="s">
        <v>1413</v>
      </c>
      <c r="B253" s="2329" t="s">
        <v>1411</v>
      </c>
      <c r="C253" s="2329" t="s">
        <v>42</v>
      </c>
      <c r="D253" s="2329" t="s">
        <v>1412</v>
      </c>
      <c r="E253" s="2329" t="s">
        <v>1414</v>
      </c>
      <c r="F253" s="799" t="s">
        <v>1415</v>
      </c>
      <c r="G253" s="793">
        <v>39954</v>
      </c>
      <c r="H253" s="800">
        <v>8000000</v>
      </c>
      <c r="I253" s="2358">
        <v>40163</v>
      </c>
      <c r="J253" s="836" t="s">
        <v>1425</v>
      </c>
      <c r="K253" s="2358">
        <v>40163</v>
      </c>
      <c r="L253" s="800">
        <v>5166428</v>
      </c>
      <c r="M253" s="2322">
        <v>40164</v>
      </c>
      <c r="N253" s="2322"/>
      <c r="O253" s="2287">
        <v>1</v>
      </c>
      <c r="P253" s="2349">
        <v>220078956</v>
      </c>
      <c r="Q253" s="872"/>
      <c r="R253" s="872"/>
      <c r="S253" s="872"/>
      <c r="T253" s="872"/>
      <c r="U253" s="2287">
        <v>0</v>
      </c>
      <c r="V253" s="2287">
        <v>0</v>
      </c>
      <c r="W253" s="2287">
        <f>P253/2</f>
        <v>110039478</v>
      </c>
      <c r="X253" s="2329"/>
      <c r="Y253" s="2329"/>
      <c r="Z253" s="774"/>
      <c r="AA253" s="772">
        <v>5166428</v>
      </c>
      <c r="AB253" s="772"/>
      <c r="AC253" s="772"/>
      <c r="AD253" s="772"/>
      <c r="AE253" s="772"/>
      <c r="AF253" s="772"/>
      <c r="AG253" s="772"/>
      <c r="AH253" s="774"/>
      <c r="AI253" s="2329" t="s">
        <v>723</v>
      </c>
      <c r="AJ253" s="852">
        <f t="shared" si="5"/>
        <v>5166428</v>
      </c>
      <c r="AK253" s="2329"/>
      <c r="AL253" s="2329"/>
      <c r="AM253" s="2329"/>
      <c r="AN253" s="2329"/>
      <c r="AO253" s="2329"/>
      <c r="AP253" s="2329"/>
      <c r="AQ253" s="2329"/>
    </row>
    <row r="254" spans="1:43" x14ac:dyDescent="0.15">
      <c r="A254" s="2830"/>
      <c r="B254" s="2865"/>
      <c r="C254" s="2865"/>
      <c r="D254" s="2865"/>
      <c r="E254" s="2865"/>
      <c r="F254" s="799" t="s">
        <v>1416</v>
      </c>
      <c r="G254" s="793">
        <v>39954</v>
      </c>
      <c r="H254" s="800">
        <v>25000000</v>
      </c>
      <c r="I254" s="2908"/>
      <c r="J254" s="836" t="s">
        <v>1426</v>
      </c>
      <c r="K254" s="2908"/>
      <c r="L254" s="800">
        <v>25000000</v>
      </c>
      <c r="M254" s="2323"/>
      <c r="N254" s="2323"/>
      <c r="O254" s="2830"/>
      <c r="P254" s="2883"/>
      <c r="Q254" s="872"/>
      <c r="R254" s="872"/>
      <c r="S254" s="872"/>
      <c r="T254" s="872"/>
      <c r="U254" s="2830"/>
      <c r="V254" s="2830"/>
      <c r="W254" s="2830"/>
      <c r="X254" s="2865"/>
      <c r="Y254" s="2865"/>
      <c r="Z254" s="774"/>
      <c r="AA254" s="772">
        <v>25000000</v>
      </c>
      <c r="AB254" s="772"/>
      <c r="AC254" s="772"/>
      <c r="AD254" s="772"/>
      <c r="AE254" s="772"/>
      <c r="AF254" s="772"/>
      <c r="AG254" s="772"/>
      <c r="AH254" s="774"/>
      <c r="AI254" s="2865"/>
      <c r="AJ254" s="852">
        <f t="shared" si="5"/>
        <v>25000000</v>
      </c>
      <c r="AK254" s="2865"/>
      <c r="AL254" s="2865"/>
      <c r="AM254" s="2865"/>
      <c r="AN254" s="2865"/>
      <c r="AO254" s="2865"/>
      <c r="AP254" s="2865"/>
      <c r="AQ254" s="2865"/>
    </row>
    <row r="255" spans="1:43" x14ac:dyDescent="0.15">
      <c r="A255" s="2831"/>
      <c r="B255" s="2855"/>
      <c r="C255" s="2855"/>
      <c r="D255" s="2855"/>
      <c r="E255" s="2855"/>
      <c r="F255" s="799" t="s">
        <v>1417</v>
      </c>
      <c r="G255" s="793">
        <v>40116</v>
      </c>
      <c r="H255" s="800">
        <v>189912528</v>
      </c>
      <c r="I255" s="2909"/>
      <c r="J255" s="836" t="s">
        <v>1427</v>
      </c>
      <c r="K255" s="2909"/>
      <c r="L255" s="800">
        <v>189912528</v>
      </c>
      <c r="M255" s="2324"/>
      <c r="N255" s="2324"/>
      <c r="O255" s="2831"/>
      <c r="P255" s="2884"/>
      <c r="Q255" s="872"/>
      <c r="R255" s="872"/>
      <c r="S255" s="872"/>
      <c r="T255" s="872"/>
      <c r="U255" s="2831"/>
      <c r="V255" s="2831"/>
      <c r="W255" s="2831"/>
      <c r="X255" s="2855"/>
      <c r="Y255" s="2855"/>
      <c r="Z255" s="774"/>
      <c r="AA255" s="772"/>
      <c r="AB255" s="772"/>
      <c r="AC255" s="772"/>
      <c r="AD255" s="772"/>
      <c r="AE255" s="772"/>
      <c r="AF255" s="772"/>
      <c r="AG255" s="772"/>
      <c r="AH255" s="774">
        <v>189912528</v>
      </c>
      <c r="AI255" s="2855"/>
      <c r="AJ255" s="852">
        <f>AH255</f>
        <v>189912528</v>
      </c>
      <c r="AK255" s="2855"/>
      <c r="AL255" s="2855"/>
      <c r="AM255" s="2855"/>
      <c r="AN255" s="2855"/>
      <c r="AO255" s="2855"/>
      <c r="AP255" s="2855"/>
      <c r="AQ255" s="2855"/>
    </row>
    <row r="256" spans="1:43" ht="54" x14ac:dyDescent="0.15">
      <c r="A256" s="854" t="s">
        <v>1428</v>
      </c>
      <c r="B256" s="778" t="s">
        <v>1429</v>
      </c>
      <c r="C256" s="854" t="s">
        <v>42</v>
      </c>
      <c r="D256" s="778" t="s">
        <v>1430</v>
      </c>
      <c r="E256" s="794" t="s">
        <v>1431</v>
      </c>
      <c r="F256" s="799" t="s">
        <v>1432</v>
      </c>
      <c r="G256" s="793">
        <v>40130</v>
      </c>
      <c r="H256" s="800">
        <v>13900000</v>
      </c>
      <c r="I256" s="837">
        <v>40164</v>
      </c>
      <c r="J256" s="836" t="s">
        <v>1504</v>
      </c>
      <c r="K256" s="793">
        <v>40164</v>
      </c>
      <c r="L256" s="800">
        <v>13897546</v>
      </c>
      <c r="M256" s="837">
        <v>40164</v>
      </c>
      <c r="N256" s="837">
        <v>40164</v>
      </c>
      <c r="O256" s="854">
        <v>1</v>
      </c>
      <c r="P256" s="872">
        <v>13897546</v>
      </c>
      <c r="Q256" s="872"/>
      <c r="R256" s="872"/>
      <c r="S256" s="872"/>
      <c r="T256" s="872"/>
      <c r="U256" s="794">
        <v>0</v>
      </c>
      <c r="V256" s="794">
        <v>0</v>
      </c>
      <c r="W256" s="794">
        <v>0</v>
      </c>
      <c r="X256" s="837">
        <v>40178</v>
      </c>
      <c r="Y256" s="837">
        <v>40178</v>
      </c>
      <c r="Z256" s="774"/>
      <c r="AA256" s="772"/>
      <c r="AB256" s="772"/>
      <c r="AC256" s="772"/>
      <c r="AD256" s="772"/>
      <c r="AE256" s="772"/>
      <c r="AF256" s="772">
        <v>13897546</v>
      </c>
      <c r="AG256" s="772"/>
      <c r="AH256" s="774"/>
      <c r="AI256" s="855" t="s">
        <v>1433</v>
      </c>
      <c r="AJ256" s="852">
        <f>AF256</f>
        <v>13897546</v>
      </c>
      <c r="AK256" s="853" t="s">
        <v>1434</v>
      </c>
      <c r="AL256" s="851" t="s">
        <v>502</v>
      </c>
      <c r="AM256" s="851">
        <v>3138308700</v>
      </c>
      <c r="AN256" s="798"/>
      <c r="AP256" s="804" t="s">
        <v>1229</v>
      </c>
      <c r="AQ256" s="803" t="s">
        <v>1229</v>
      </c>
    </row>
    <row r="257" spans="1:43" ht="36" x14ac:dyDescent="0.15">
      <c r="A257" s="854" t="s">
        <v>1435</v>
      </c>
      <c r="B257" s="778" t="s">
        <v>1436</v>
      </c>
      <c r="C257" s="854" t="s">
        <v>42</v>
      </c>
      <c r="D257" s="778" t="s">
        <v>1437</v>
      </c>
      <c r="E257" s="794" t="s">
        <v>1438</v>
      </c>
      <c r="F257" s="799" t="s">
        <v>1439</v>
      </c>
      <c r="G257" s="793">
        <v>40148</v>
      </c>
      <c r="H257" s="800">
        <v>11700000</v>
      </c>
      <c r="I257" s="837">
        <v>40164</v>
      </c>
      <c r="J257" s="836" t="s">
        <v>1505</v>
      </c>
      <c r="K257" s="793">
        <v>40164</v>
      </c>
      <c r="L257" s="800">
        <v>11580419</v>
      </c>
      <c r="M257" s="837">
        <v>40176</v>
      </c>
      <c r="N257" s="837"/>
      <c r="O257" s="854">
        <v>1</v>
      </c>
      <c r="P257" s="872">
        <v>11580419</v>
      </c>
      <c r="Q257" s="872"/>
      <c r="R257" s="872"/>
      <c r="S257" s="872"/>
      <c r="T257" s="872"/>
      <c r="U257" s="794">
        <v>0</v>
      </c>
      <c r="V257" s="794">
        <v>0</v>
      </c>
      <c r="W257" s="794">
        <v>0</v>
      </c>
      <c r="X257" s="837"/>
      <c r="Y257" s="837"/>
      <c r="Z257" s="774"/>
      <c r="AA257" s="772"/>
      <c r="AB257" s="772"/>
      <c r="AC257" s="772"/>
      <c r="AD257" s="772"/>
      <c r="AE257" s="772"/>
      <c r="AF257" s="772">
        <v>11580419</v>
      </c>
      <c r="AG257" s="772"/>
      <c r="AH257" s="774"/>
      <c r="AI257" s="855" t="s">
        <v>723</v>
      </c>
      <c r="AJ257" s="852">
        <f>Z257+AA257+AB257+AC257+AD257+AE257+AF257+AG257+AH257</f>
        <v>11580419</v>
      </c>
      <c r="AK257" s="853" t="s">
        <v>1396</v>
      </c>
      <c r="AL257" s="851" t="s">
        <v>1388</v>
      </c>
      <c r="AM257" s="851">
        <v>3132829168</v>
      </c>
      <c r="AN257" s="798"/>
    </row>
    <row r="258" spans="1:43" ht="27" x14ac:dyDescent="0.15">
      <c r="A258" s="854" t="s">
        <v>1440</v>
      </c>
      <c r="B258" s="778" t="s">
        <v>1441</v>
      </c>
      <c r="C258" s="854" t="s">
        <v>42</v>
      </c>
      <c r="D258" s="778" t="s">
        <v>1442</v>
      </c>
      <c r="E258" s="794" t="s">
        <v>1443</v>
      </c>
      <c r="F258" s="799" t="s">
        <v>1444</v>
      </c>
      <c r="G258" s="793">
        <v>40129</v>
      </c>
      <c r="H258" s="800">
        <v>8000000</v>
      </c>
      <c r="I258" s="837">
        <v>40164</v>
      </c>
      <c r="J258" s="836" t="s">
        <v>1506</v>
      </c>
      <c r="K258" s="793">
        <v>40164</v>
      </c>
      <c r="L258" s="800">
        <v>7800935</v>
      </c>
      <c r="M258" s="837"/>
      <c r="N258" s="837"/>
      <c r="O258" s="854">
        <v>1</v>
      </c>
      <c r="P258" s="872">
        <v>7800935</v>
      </c>
      <c r="Q258" s="872"/>
      <c r="R258" s="872"/>
      <c r="S258" s="872"/>
      <c r="T258" s="872"/>
      <c r="U258" s="794">
        <v>0</v>
      </c>
      <c r="V258" s="794">
        <v>0</v>
      </c>
      <c r="W258" s="794">
        <v>0</v>
      </c>
      <c r="X258" s="837"/>
      <c r="Y258" s="837"/>
      <c r="Z258" s="774"/>
      <c r="AA258" s="772"/>
      <c r="AB258" s="772"/>
      <c r="AC258" s="772"/>
      <c r="AD258" s="772"/>
      <c r="AE258" s="772"/>
      <c r="AF258" s="772">
        <v>7800935</v>
      </c>
      <c r="AG258" s="772"/>
      <c r="AH258" s="774"/>
      <c r="AI258" s="855" t="s">
        <v>723</v>
      </c>
      <c r="AJ258" s="852">
        <f>Z258+AA258+AB258+AC258+AD258+AE258+AF258+AG258+AH258</f>
        <v>7800935</v>
      </c>
      <c r="AK258" s="853" t="s">
        <v>1445</v>
      </c>
      <c r="AL258" s="851" t="s">
        <v>502</v>
      </c>
      <c r="AM258" s="851">
        <v>3112314205</v>
      </c>
      <c r="AN258" s="798"/>
    </row>
    <row r="259" spans="1:43" ht="18" x14ac:dyDescent="0.15">
      <c r="A259" s="854" t="s">
        <v>1446</v>
      </c>
      <c r="B259" s="778" t="s">
        <v>1447</v>
      </c>
      <c r="C259" s="854" t="s">
        <v>42</v>
      </c>
      <c r="D259" s="778" t="s">
        <v>108</v>
      </c>
      <c r="E259" s="794" t="s">
        <v>109</v>
      </c>
      <c r="F259" s="799" t="s">
        <v>1448</v>
      </c>
      <c r="G259" s="793">
        <v>40123</v>
      </c>
      <c r="H259" s="800">
        <v>13000000</v>
      </c>
      <c r="I259" s="837">
        <v>40164</v>
      </c>
      <c r="J259" s="836" t="s">
        <v>1507</v>
      </c>
      <c r="K259" s="793">
        <v>40164</v>
      </c>
      <c r="L259" s="800">
        <v>12979661</v>
      </c>
      <c r="M259" s="837"/>
      <c r="N259" s="837">
        <v>40190</v>
      </c>
      <c r="O259" s="854">
        <v>1</v>
      </c>
      <c r="P259" s="872">
        <v>12979661</v>
      </c>
      <c r="Q259" s="872"/>
      <c r="R259" s="872"/>
      <c r="S259" s="872"/>
      <c r="T259" s="872"/>
      <c r="U259" s="794">
        <v>0</v>
      </c>
      <c r="V259" s="794">
        <v>0</v>
      </c>
      <c r="W259" s="794">
        <v>0</v>
      </c>
      <c r="X259" s="837"/>
      <c r="Y259" s="837"/>
      <c r="Z259" s="774"/>
      <c r="AA259" s="772">
        <v>12979661</v>
      </c>
      <c r="AB259" s="772"/>
      <c r="AC259" s="772"/>
      <c r="AD259" s="772"/>
      <c r="AE259" s="772"/>
      <c r="AF259" s="772"/>
      <c r="AG259" s="772"/>
      <c r="AH259" s="774"/>
      <c r="AI259" s="855" t="s">
        <v>723</v>
      </c>
      <c r="AJ259" s="852">
        <f>SUM(Z259:AH259)</f>
        <v>12979661</v>
      </c>
      <c r="AK259" s="853" t="s">
        <v>466</v>
      </c>
      <c r="AL259" s="851" t="s">
        <v>1449</v>
      </c>
      <c r="AM259" s="851">
        <v>3204618026</v>
      </c>
      <c r="AN259" s="798"/>
    </row>
    <row r="260" spans="1:43" x14ac:dyDescent="0.15">
      <c r="A260" s="2287" t="s">
        <v>1450</v>
      </c>
      <c r="B260" s="2329" t="s">
        <v>1451</v>
      </c>
      <c r="C260" s="2329" t="s">
        <v>42</v>
      </c>
      <c r="D260" s="2329" t="s">
        <v>1062</v>
      </c>
      <c r="E260" s="2329" t="s">
        <v>976</v>
      </c>
      <c r="F260" s="799" t="s">
        <v>1452</v>
      </c>
      <c r="G260" s="793">
        <v>40129</v>
      </c>
      <c r="H260" s="800">
        <v>5151465</v>
      </c>
      <c r="I260" s="2322">
        <v>40164</v>
      </c>
      <c r="J260" s="836" t="s">
        <v>1509</v>
      </c>
      <c r="K260" s="2322">
        <v>40164</v>
      </c>
      <c r="L260" s="2914">
        <v>13036106</v>
      </c>
      <c r="M260" s="2322"/>
      <c r="N260" s="2322"/>
      <c r="O260" s="2287">
        <v>1</v>
      </c>
      <c r="P260" s="2914">
        <v>13036106</v>
      </c>
      <c r="Q260" s="872"/>
      <c r="R260" s="872"/>
      <c r="S260" s="872"/>
      <c r="T260" s="872"/>
      <c r="U260" s="2914">
        <v>0</v>
      </c>
      <c r="V260" s="2914">
        <v>0</v>
      </c>
      <c r="W260" s="2914">
        <v>0</v>
      </c>
      <c r="X260" s="2914"/>
      <c r="Y260" s="2914"/>
      <c r="Z260" s="2860"/>
      <c r="AA260" s="2914"/>
      <c r="AB260" s="2914"/>
      <c r="AC260" s="2914"/>
      <c r="AD260" s="2914"/>
      <c r="AE260" s="2914"/>
      <c r="AF260" s="800">
        <v>5151465</v>
      </c>
      <c r="AG260" s="2914"/>
      <c r="AH260" s="2860"/>
      <c r="AI260" s="2329" t="s">
        <v>723</v>
      </c>
      <c r="AJ260" s="2914">
        <f>Z260+AA260+AB260+AC260+AD260+AE260+AF260+AF261</f>
        <v>13036006</v>
      </c>
      <c r="AK260" s="2916" t="s">
        <v>1453</v>
      </c>
      <c r="AL260" s="2866" t="s">
        <v>1454</v>
      </c>
      <c r="AM260" s="2866">
        <v>3118910612</v>
      </c>
      <c r="AN260" s="2866"/>
      <c r="AO260" s="2866"/>
      <c r="AP260" s="2866"/>
      <c r="AQ260" s="2866"/>
    </row>
    <row r="261" spans="1:43" x14ac:dyDescent="0.15">
      <c r="A261" s="2831"/>
      <c r="B261" s="2855"/>
      <c r="C261" s="2855"/>
      <c r="D261" s="2855"/>
      <c r="E261" s="2855"/>
      <c r="F261" s="799">
        <v>3421</v>
      </c>
      <c r="G261" s="793">
        <v>40129</v>
      </c>
      <c r="H261" s="800">
        <v>7948535</v>
      </c>
      <c r="I261" s="2324"/>
      <c r="J261" s="836" t="s">
        <v>1508</v>
      </c>
      <c r="K261" s="2324"/>
      <c r="L261" s="2915"/>
      <c r="M261" s="2324"/>
      <c r="N261" s="2324"/>
      <c r="O261" s="2288"/>
      <c r="P261" s="2915"/>
      <c r="Q261" s="872"/>
      <c r="R261" s="872"/>
      <c r="S261" s="872"/>
      <c r="T261" s="872"/>
      <c r="U261" s="2915"/>
      <c r="V261" s="2915"/>
      <c r="W261" s="2915"/>
      <c r="X261" s="2915"/>
      <c r="Y261" s="2915"/>
      <c r="Z261" s="2862"/>
      <c r="AA261" s="2915"/>
      <c r="AB261" s="2915"/>
      <c r="AC261" s="2915"/>
      <c r="AD261" s="2915"/>
      <c r="AE261" s="2915"/>
      <c r="AF261" s="884">
        <v>7884541</v>
      </c>
      <c r="AG261" s="2915"/>
      <c r="AH261" s="2862"/>
      <c r="AI261" s="2855"/>
      <c r="AJ261" s="2915"/>
      <c r="AK261" s="2868"/>
      <c r="AL261" s="2868"/>
      <c r="AM261" s="2868"/>
      <c r="AN261" s="2868"/>
      <c r="AO261" s="2868"/>
      <c r="AP261" s="2868"/>
      <c r="AQ261" s="2868"/>
    </row>
    <row r="262" spans="1:43" ht="27" x14ac:dyDescent="0.15">
      <c r="A262" s="854" t="s">
        <v>1455</v>
      </c>
      <c r="B262" s="778" t="s">
        <v>1456</v>
      </c>
      <c r="C262" s="854" t="s">
        <v>42</v>
      </c>
      <c r="D262" s="778" t="s">
        <v>726</v>
      </c>
      <c r="E262" s="794" t="s">
        <v>40</v>
      </c>
      <c r="F262" s="799" t="s">
        <v>1457</v>
      </c>
      <c r="G262" s="793">
        <v>40129</v>
      </c>
      <c r="H262" s="800">
        <v>13900000</v>
      </c>
      <c r="I262" s="837">
        <v>40164</v>
      </c>
      <c r="J262" s="836" t="s">
        <v>1503</v>
      </c>
      <c r="K262" s="793">
        <v>40164</v>
      </c>
      <c r="L262" s="800">
        <v>13699471</v>
      </c>
      <c r="M262" s="837">
        <v>40164</v>
      </c>
      <c r="N262" s="837">
        <v>40190</v>
      </c>
      <c r="O262" s="854">
        <v>1</v>
      </c>
      <c r="P262" s="872">
        <v>13699471</v>
      </c>
      <c r="Q262" s="872"/>
      <c r="R262" s="872"/>
      <c r="S262" s="872"/>
      <c r="T262" s="872"/>
      <c r="U262" s="794">
        <v>0</v>
      </c>
      <c r="V262" s="794">
        <v>0</v>
      </c>
      <c r="W262" s="794">
        <v>0</v>
      </c>
      <c r="X262" s="837"/>
      <c r="Y262" s="837"/>
      <c r="Z262" s="774"/>
      <c r="AA262" s="772"/>
      <c r="AB262" s="772"/>
      <c r="AC262" s="772"/>
      <c r="AD262" s="772"/>
      <c r="AE262" s="772"/>
      <c r="AF262" s="772">
        <v>13699471</v>
      </c>
      <c r="AG262" s="772"/>
      <c r="AH262" s="774"/>
      <c r="AI262" s="855" t="s">
        <v>723</v>
      </c>
      <c r="AJ262" s="852">
        <f>Z262+AA262+AB262+AC262+AD262+AE262+AF262+AG262+AH262</f>
        <v>13699471</v>
      </c>
      <c r="AK262" s="853" t="s">
        <v>1458</v>
      </c>
      <c r="AL262" s="851" t="s">
        <v>1459</v>
      </c>
      <c r="AM262" s="851">
        <v>3138695353</v>
      </c>
      <c r="AN262" s="798"/>
    </row>
    <row r="263" spans="1:43" x14ac:dyDescent="0.15">
      <c r="A263" s="2287" t="s">
        <v>1465</v>
      </c>
      <c r="B263" s="2329" t="s">
        <v>1466</v>
      </c>
      <c r="C263" s="2329" t="s">
        <v>42</v>
      </c>
      <c r="D263" s="2329" t="s">
        <v>805</v>
      </c>
      <c r="E263" s="2329" t="s">
        <v>806</v>
      </c>
      <c r="F263" s="799" t="s">
        <v>1467</v>
      </c>
      <c r="G263" s="793">
        <v>40129</v>
      </c>
      <c r="H263" s="800">
        <v>5235345</v>
      </c>
      <c r="I263" s="2322">
        <v>40165</v>
      </c>
      <c r="J263" s="836" t="s">
        <v>1510</v>
      </c>
      <c r="K263" s="2322">
        <v>40165</v>
      </c>
      <c r="L263" s="800">
        <v>5235345</v>
      </c>
      <c r="M263" s="2322"/>
      <c r="N263" s="2322"/>
      <c r="O263" s="2809" t="s">
        <v>932</v>
      </c>
      <c r="P263" s="2338">
        <v>12948554</v>
      </c>
      <c r="Q263" s="872"/>
      <c r="R263" s="872"/>
      <c r="S263" s="872"/>
      <c r="T263" s="872"/>
      <c r="U263" s="2338">
        <v>0</v>
      </c>
      <c r="V263" s="2338">
        <v>0</v>
      </c>
      <c r="W263" s="2338">
        <v>0</v>
      </c>
      <c r="X263" s="2338"/>
      <c r="Y263" s="2338"/>
      <c r="Z263" s="2326"/>
      <c r="AA263" s="885"/>
      <c r="AB263" s="2338"/>
      <c r="AC263" s="2338"/>
      <c r="AD263" s="2338"/>
      <c r="AE263" s="2338"/>
      <c r="AF263" s="885"/>
      <c r="AG263" s="2338">
        <v>5235345</v>
      </c>
      <c r="AH263" s="2326"/>
      <c r="AI263" s="2338" t="s">
        <v>723</v>
      </c>
      <c r="AJ263" s="2338">
        <f>AF263+AG263+AF264</f>
        <v>12948554</v>
      </c>
      <c r="AK263" s="2882" t="s">
        <v>1470</v>
      </c>
      <c r="AL263" s="2338" t="s">
        <v>1471</v>
      </c>
      <c r="AM263" s="2338">
        <v>3115109017</v>
      </c>
      <c r="AN263" s="2338"/>
      <c r="AO263" s="2338"/>
      <c r="AP263" s="2338"/>
      <c r="AQ263" s="2338"/>
    </row>
    <row r="264" spans="1:43" x14ac:dyDescent="0.15">
      <c r="A264" s="2831"/>
      <c r="B264" s="2855"/>
      <c r="C264" s="2855"/>
      <c r="D264" s="2855"/>
      <c r="E264" s="2855"/>
      <c r="F264" s="799" t="s">
        <v>1468</v>
      </c>
      <c r="G264" s="793">
        <v>40129</v>
      </c>
      <c r="H264" s="800">
        <v>7764655</v>
      </c>
      <c r="I264" s="2324"/>
      <c r="J264" s="836" t="s">
        <v>1511</v>
      </c>
      <c r="K264" s="2324"/>
      <c r="L264" s="886" t="s">
        <v>1469</v>
      </c>
      <c r="M264" s="2324"/>
      <c r="N264" s="2324"/>
      <c r="O264" s="2324"/>
      <c r="P264" s="2340"/>
      <c r="Q264" s="872"/>
      <c r="R264" s="872"/>
      <c r="S264" s="872"/>
      <c r="T264" s="872"/>
      <c r="U264" s="2340"/>
      <c r="V264" s="2340"/>
      <c r="W264" s="2340"/>
      <c r="X264" s="2340"/>
      <c r="Y264" s="2340"/>
      <c r="Z264" s="2328"/>
      <c r="AA264" s="885"/>
      <c r="AB264" s="2340"/>
      <c r="AC264" s="2340"/>
      <c r="AD264" s="2340"/>
      <c r="AE264" s="2340"/>
      <c r="AF264" s="885">
        <v>7713209</v>
      </c>
      <c r="AG264" s="2340"/>
      <c r="AH264" s="2328"/>
      <c r="AI264" s="2340"/>
      <c r="AJ264" s="2340"/>
      <c r="AK264" s="2340"/>
      <c r="AL264" s="2340"/>
      <c r="AM264" s="2340"/>
      <c r="AN264" s="2340"/>
      <c r="AO264" s="2340"/>
      <c r="AP264" s="2340"/>
      <c r="AQ264" s="2340"/>
    </row>
    <row r="265" spans="1:43" ht="36" x14ac:dyDescent="0.15">
      <c r="A265" s="854" t="s">
        <v>1472</v>
      </c>
      <c r="B265" s="778" t="s">
        <v>1473</v>
      </c>
      <c r="C265" s="854" t="s">
        <v>42</v>
      </c>
      <c r="D265" s="778" t="s">
        <v>440</v>
      </c>
      <c r="E265" s="794" t="s">
        <v>441</v>
      </c>
      <c r="F265" s="799" t="s">
        <v>1474</v>
      </c>
      <c r="G265" s="793">
        <v>40129</v>
      </c>
      <c r="H265" s="800">
        <v>13000000</v>
      </c>
      <c r="I265" s="837">
        <v>40165</v>
      </c>
      <c r="J265" s="836" t="s">
        <v>1512</v>
      </c>
      <c r="K265" s="793">
        <v>40165</v>
      </c>
      <c r="L265" s="800">
        <v>12858938</v>
      </c>
      <c r="M265" s="837"/>
      <c r="N265" s="837"/>
      <c r="O265" s="854">
        <v>1</v>
      </c>
      <c r="P265" s="872">
        <v>12858938</v>
      </c>
      <c r="Q265" s="872"/>
      <c r="R265" s="872"/>
      <c r="S265" s="872"/>
      <c r="T265" s="872"/>
      <c r="U265" s="794">
        <v>0</v>
      </c>
      <c r="V265" s="794">
        <v>0</v>
      </c>
      <c r="W265" s="794">
        <v>0</v>
      </c>
      <c r="X265" s="837"/>
      <c r="Y265" s="837"/>
      <c r="Z265" s="774"/>
      <c r="AA265" s="772"/>
      <c r="AB265" s="772"/>
      <c r="AC265" s="772"/>
      <c r="AD265" s="772"/>
      <c r="AE265" s="772"/>
      <c r="AF265" s="772"/>
      <c r="AG265" s="772">
        <v>12858938</v>
      </c>
      <c r="AH265" s="774"/>
      <c r="AI265" s="855" t="s">
        <v>723</v>
      </c>
      <c r="AJ265" s="852">
        <f>AG265</f>
        <v>12858938</v>
      </c>
      <c r="AK265" s="853" t="s">
        <v>1475</v>
      </c>
      <c r="AL265" s="851" t="s">
        <v>1471</v>
      </c>
      <c r="AM265" s="851">
        <v>3123123424</v>
      </c>
      <c r="AN265" s="798"/>
    </row>
    <row r="266" spans="1:43" ht="36" x14ac:dyDescent="0.15">
      <c r="A266" s="854" t="s">
        <v>1476</v>
      </c>
      <c r="B266" s="778" t="s">
        <v>1477</v>
      </c>
      <c r="C266" s="854" t="s">
        <v>42</v>
      </c>
      <c r="D266" s="778" t="s">
        <v>372</v>
      </c>
      <c r="E266" s="794" t="s">
        <v>373</v>
      </c>
      <c r="F266" s="799" t="s">
        <v>1478</v>
      </c>
      <c r="G266" s="793">
        <v>40123</v>
      </c>
      <c r="H266" s="800">
        <v>10000000</v>
      </c>
      <c r="I266" s="837">
        <v>40165</v>
      </c>
      <c r="J266" s="836" t="s">
        <v>1513</v>
      </c>
      <c r="K266" s="793">
        <v>40165</v>
      </c>
      <c r="L266" s="800">
        <v>9938360</v>
      </c>
      <c r="M266" s="837"/>
      <c r="N266" s="837"/>
      <c r="O266" s="854">
        <v>1</v>
      </c>
      <c r="P266" s="872">
        <v>9938360</v>
      </c>
      <c r="Q266" s="872"/>
      <c r="R266" s="872"/>
      <c r="S266" s="872"/>
      <c r="T266" s="872"/>
      <c r="U266" s="794">
        <v>0</v>
      </c>
      <c r="V266" s="794">
        <v>0</v>
      </c>
      <c r="W266" s="794">
        <v>0</v>
      </c>
      <c r="X266" s="837"/>
      <c r="Y266" s="837"/>
      <c r="Z266" s="774"/>
      <c r="AA266" s="772"/>
      <c r="AB266" s="772"/>
      <c r="AC266" s="772"/>
      <c r="AD266" s="772"/>
      <c r="AE266" s="772"/>
      <c r="AF266" s="772">
        <v>9938360</v>
      </c>
      <c r="AG266" s="772"/>
      <c r="AH266" s="774"/>
      <c r="AI266" s="851" t="s">
        <v>723</v>
      </c>
      <c r="AJ266" s="852">
        <f t="shared" si="5"/>
        <v>9938360</v>
      </c>
      <c r="AK266" s="853" t="s">
        <v>1479</v>
      </c>
      <c r="AL266" s="851" t="s">
        <v>1480</v>
      </c>
      <c r="AM266" s="851">
        <v>3142281677</v>
      </c>
      <c r="AN266" s="798"/>
    </row>
    <row r="267" spans="1:43" ht="36" x14ac:dyDescent="0.15">
      <c r="A267" s="854" t="s">
        <v>1481</v>
      </c>
      <c r="B267" s="778" t="s">
        <v>1482</v>
      </c>
      <c r="C267" s="854" t="s">
        <v>42</v>
      </c>
      <c r="D267" s="778" t="s">
        <v>935</v>
      </c>
      <c r="E267" s="794">
        <v>76283935</v>
      </c>
      <c r="F267" s="799" t="s">
        <v>1483</v>
      </c>
      <c r="G267" s="793">
        <v>40108</v>
      </c>
      <c r="H267" s="800">
        <v>3500000</v>
      </c>
      <c r="I267" s="837">
        <v>40165</v>
      </c>
      <c r="J267" s="836" t="s">
        <v>1514</v>
      </c>
      <c r="K267" s="793">
        <v>40165</v>
      </c>
      <c r="L267" s="800">
        <v>3461670</v>
      </c>
      <c r="M267" s="837"/>
      <c r="N267" s="837"/>
      <c r="O267" s="854">
        <v>15</v>
      </c>
      <c r="P267" s="872">
        <v>3461670</v>
      </c>
      <c r="Q267" s="872"/>
      <c r="R267" s="872"/>
      <c r="S267" s="872"/>
      <c r="T267" s="872"/>
      <c r="U267" s="794">
        <v>0</v>
      </c>
      <c r="V267" s="794">
        <v>0</v>
      </c>
      <c r="W267" s="794">
        <v>0</v>
      </c>
      <c r="X267" s="837"/>
      <c r="Y267" s="837"/>
      <c r="Z267" s="774">
        <v>3461670</v>
      </c>
      <c r="AA267" s="772"/>
      <c r="AB267" s="772"/>
      <c r="AC267" s="772"/>
      <c r="AD267" s="772"/>
      <c r="AE267" s="772"/>
      <c r="AF267" s="772"/>
      <c r="AG267" s="772"/>
      <c r="AH267" s="774"/>
      <c r="AI267" s="851" t="s">
        <v>723</v>
      </c>
      <c r="AJ267" s="852">
        <f t="shared" si="5"/>
        <v>3461670</v>
      </c>
      <c r="AK267" s="853" t="s">
        <v>1470</v>
      </c>
      <c r="AL267" s="851" t="s">
        <v>1332</v>
      </c>
      <c r="AM267" s="851">
        <v>3112545326</v>
      </c>
      <c r="AN267" s="798"/>
    </row>
    <row r="268" spans="1:43" ht="36" x14ac:dyDescent="0.15">
      <c r="A268" s="854" t="s">
        <v>1502</v>
      </c>
      <c r="B268" s="778" t="s">
        <v>1584</v>
      </c>
      <c r="C268" s="854" t="s">
        <v>42</v>
      </c>
      <c r="D268" s="778" t="s">
        <v>1585</v>
      </c>
      <c r="E268" s="794" t="s">
        <v>1586</v>
      </c>
      <c r="F268" s="799" t="s">
        <v>1587</v>
      </c>
      <c r="G268" s="793"/>
      <c r="H268" s="800">
        <v>47500000</v>
      </c>
      <c r="I268" s="837">
        <v>40169</v>
      </c>
      <c r="J268" s="836" t="s">
        <v>1576</v>
      </c>
      <c r="K268" s="793">
        <v>40169</v>
      </c>
      <c r="L268" s="800">
        <v>47500000</v>
      </c>
      <c r="M268" s="837"/>
      <c r="N268" s="837"/>
      <c r="O268" s="854"/>
      <c r="P268" s="872">
        <v>47500000</v>
      </c>
      <c r="Q268" s="872"/>
      <c r="R268" s="872"/>
      <c r="S268" s="872"/>
      <c r="T268" s="872"/>
      <c r="U268" s="794">
        <v>0</v>
      </c>
      <c r="V268" s="794">
        <v>0</v>
      </c>
      <c r="W268" s="794">
        <v>0</v>
      </c>
      <c r="X268" s="837"/>
      <c r="Y268" s="837"/>
      <c r="Z268" s="774"/>
      <c r="AA268" s="772"/>
      <c r="AB268" s="772"/>
      <c r="AC268" s="772"/>
      <c r="AD268" s="772"/>
      <c r="AE268" s="772"/>
      <c r="AF268" s="772"/>
      <c r="AG268" s="772"/>
      <c r="AH268" s="774">
        <v>47500000</v>
      </c>
      <c r="AI268" s="851" t="s">
        <v>406</v>
      </c>
      <c r="AJ268" s="852">
        <f>AH268</f>
        <v>47500000</v>
      </c>
      <c r="AK268" s="853"/>
      <c r="AL268" s="851" t="s">
        <v>1588</v>
      </c>
      <c r="AM268" s="851">
        <v>311851370</v>
      </c>
      <c r="AN268" s="798"/>
    </row>
    <row r="269" spans="1:43" ht="27" x14ac:dyDescent="0.15">
      <c r="A269" s="854" t="s">
        <v>1485</v>
      </c>
      <c r="B269" s="778" t="s">
        <v>1486</v>
      </c>
      <c r="C269" s="854" t="s">
        <v>42</v>
      </c>
      <c r="D269" s="778" t="s">
        <v>917</v>
      </c>
      <c r="E269" s="794" t="s">
        <v>918</v>
      </c>
      <c r="F269" s="799" t="s">
        <v>1487</v>
      </c>
      <c r="G269" s="793">
        <v>40148</v>
      </c>
      <c r="H269" s="800">
        <v>5000000</v>
      </c>
      <c r="I269" s="837">
        <v>40169</v>
      </c>
      <c r="J269" s="836" t="s">
        <v>1575</v>
      </c>
      <c r="K269" s="793">
        <v>40169</v>
      </c>
      <c r="L269" s="800">
        <v>4994814</v>
      </c>
      <c r="M269" s="837"/>
      <c r="N269" s="837"/>
      <c r="O269" s="854">
        <v>1</v>
      </c>
      <c r="P269" s="872">
        <v>4994814</v>
      </c>
      <c r="Q269" s="872"/>
      <c r="R269" s="872"/>
      <c r="S269" s="872"/>
      <c r="T269" s="872"/>
      <c r="U269" s="794">
        <v>0</v>
      </c>
      <c r="V269" s="794">
        <v>0</v>
      </c>
      <c r="W269" s="794">
        <v>0</v>
      </c>
      <c r="X269" s="837"/>
      <c r="Y269" s="837"/>
      <c r="Z269" s="774"/>
      <c r="AA269" s="772"/>
      <c r="AB269" s="772"/>
      <c r="AC269" s="772"/>
      <c r="AD269" s="772"/>
      <c r="AE269" s="772"/>
      <c r="AF269" s="772">
        <v>4994814</v>
      </c>
      <c r="AG269" s="772"/>
      <c r="AH269" s="774"/>
      <c r="AI269" s="851" t="s">
        <v>723</v>
      </c>
      <c r="AJ269" s="852">
        <f>AF269</f>
        <v>4994814</v>
      </c>
      <c r="AK269" s="853" t="s">
        <v>1488</v>
      </c>
      <c r="AL269" s="851" t="s">
        <v>1471</v>
      </c>
      <c r="AM269" s="851">
        <v>3208281571</v>
      </c>
      <c r="AN269" s="798"/>
    </row>
    <row r="270" spans="1:43" ht="36" x14ac:dyDescent="0.15">
      <c r="A270" s="854" t="s">
        <v>1489</v>
      </c>
      <c r="B270" s="778" t="s">
        <v>1493</v>
      </c>
      <c r="C270" s="854" t="s">
        <v>42</v>
      </c>
      <c r="D270" s="778" t="s">
        <v>1491</v>
      </c>
      <c r="E270" s="794" t="s">
        <v>1492</v>
      </c>
      <c r="F270" s="799" t="s">
        <v>1490</v>
      </c>
      <c r="G270" s="793">
        <v>40129</v>
      </c>
      <c r="H270" s="800">
        <v>7895000</v>
      </c>
      <c r="I270" s="837">
        <v>40169</v>
      </c>
      <c r="J270" s="836" t="s">
        <v>1573</v>
      </c>
      <c r="K270" s="793">
        <v>40169</v>
      </c>
      <c r="L270" s="800">
        <v>7890362</v>
      </c>
      <c r="M270" s="837"/>
      <c r="N270" s="837"/>
      <c r="O270" s="854">
        <v>1</v>
      </c>
      <c r="P270" s="872">
        <v>7890362</v>
      </c>
      <c r="Q270" s="872"/>
      <c r="R270" s="872"/>
      <c r="S270" s="872"/>
      <c r="T270" s="872"/>
      <c r="U270" s="794">
        <v>0</v>
      </c>
      <c r="V270" s="794">
        <v>0</v>
      </c>
      <c r="W270" s="794">
        <v>0</v>
      </c>
      <c r="X270" s="837"/>
      <c r="Y270" s="837"/>
      <c r="Z270" s="774"/>
      <c r="AA270" s="772">
        <v>7890362</v>
      </c>
      <c r="AB270" s="772"/>
      <c r="AC270" s="772"/>
      <c r="AD270" s="772"/>
      <c r="AE270" s="772"/>
      <c r="AF270" s="772"/>
      <c r="AG270" s="772"/>
      <c r="AH270" s="774"/>
      <c r="AI270" s="851" t="s">
        <v>723</v>
      </c>
      <c r="AJ270" s="852">
        <f>AA270</f>
        <v>7890362</v>
      </c>
      <c r="AK270" s="853" t="s">
        <v>337</v>
      </c>
      <c r="AL270" s="851" t="s">
        <v>1494</v>
      </c>
      <c r="AM270" s="851">
        <v>3123641092</v>
      </c>
      <c r="AN270" s="798"/>
    </row>
    <row r="271" spans="1:43" ht="27" x14ac:dyDescent="0.15">
      <c r="A271" s="854" t="s">
        <v>1495</v>
      </c>
      <c r="B271" s="778" t="s">
        <v>1496</v>
      </c>
      <c r="C271" s="854" t="s">
        <v>42</v>
      </c>
      <c r="D271" s="778" t="s">
        <v>1497</v>
      </c>
      <c r="E271" s="794" t="s">
        <v>76</v>
      </c>
      <c r="F271" s="799" t="s">
        <v>1498</v>
      </c>
      <c r="G271" s="793">
        <v>40148</v>
      </c>
      <c r="H271" s="800">
        <v>13900000</v>
      </c>
      <c r="I271" s="837">
        <v>40169</v>
      </c>
      <c r="J271" s="836" t="s">
        <v>1574</v>
      </c>
      <c r="K271" s="793">
        <v>40169</v>
      </c>
      <c r="L271" s="800">
        <v>13818233</v>
      </c>
      <c r="M271" s="837"/>
      <c r="N271" s="837"/>
      <c r="O271" s="854">
        <v>1</v>
      </c>
      <c r="P271" s="872">
        <v>13818233</v>
      </c>
      <c r="Q271" s="872"/>
      <c r="R271" s="872"/>
      <c r="S271" s="872"/>
      <c r="T271" s="872"/>
      <c r="U271" s="794">
        <v>0</v>
      </c>
      <c r="V271" s="794">
        <v>0</v>
      </c>
      <c r="W271" s="794">
        <v>0</v>
      </c>
      <c r="X271" s="837"/>
      <c r="Y271" s="837"/>
      <c r="Z271" s="774"/>
      <c r="AA271" s="772"/>
      <c r="AB271" s="772"/>
      <c r="AC271" s="772"/>
      <c r="AD271" s="772"/>
      <c r="AE271" s="772"/>
      <c r="AF271" s="772">
        <v>13818233</v>
      </c>
      <c r="AG271" s="772"/>
      <c r="AH271" s="774"/>
      <c r="AI271" s="851" t="s">
        <v>723</v>
      </c>
      <c r="AJ271" s="852">
        <f>Z271+AA271+AB271+AC271+AD271+AE271+AF271+AG271+AH271</f>
        <v>13818233</v>
      </c>
      <c r="AK271" s="853" t="s">
        <v>1499</v>
      </c>
      <c r="AL271" s="851" t="s">
        <v>1388</v>
      </c>
      <c r="AM271" s="851">
        <v>4290537</v>
      </c>
      <c r="AN271" s="798"/>
    </row>
    <row r="272" spans="1:43" x14ac:dyDescent="0.15">
      <c r="A272" s="2287" t="s">
        <v>1515</v>
      </c>
      <c r="B272" s="2329" t="s">
        <v>1516</v>
      </c>
      <c r="C272" s="2287" t="s">
        <v>42</v>
      </c>
      <c r="D272" s="2329" t="s">
        <v>1517</v>
      </c>
      <c r="E272" s="2852" t="s">
        <v>1518</v>
      </c>
      <c r="F272" s="799" t="s">
        <v>1519</v>
      </c>
      <c r="G272" s="793">
        <v>40087</v>
      </c>
      <c r="H272" s="800">
        <v>200000000</v>
      </c>
      <c r="I272" s="2322">
        <v>40171</v>
      </c>
      <c r="J272" s="836" t="s">
        <v>1605</v>
      </c>
      <c r="K272" s="2859">
        <v>40171</v>
      </c>
      <c r="L272" s="800">
        <v>199973119</v>
      </c>
      <c r="M272" s="2859">
        <v>40175</v>
      </c>
      <c r="N272" s="2859"/>
      <c r="O272" s="2287">
        <v>4</v>
      </c>
      <c r="P272" s="2338">
        <f>L272+L273</f>
        <v>634958664</v>
      </c>
      <c r="Q272" s="872"/>
      <c r="R272" s="872"/>
      <c r="S272" s="872"/>
      <c r="T272" s="872"/>
      <c r="U272" s="794"/>
      <c r="V272" s="794"/>
      <c r="W272" s="794"/>
      <c r="X272" s="837"/>
      <c r="Y272" s="837"/>
      <c r="Z272" s="774"/>
      <c r="AA272" s="772"/>
      <c r="AB272" s="772"/>
      <c r="AC272" s="772"/>
      <c r="AD272" s="772"/>
      <c r="AE272" s="772"/>
      <c r="AF272" s="772"/>
      <c r="AG272" s="772"/>
      <c r="AH272" s="774">
        <f>L272</f>
        <v>199973119</v>
      </c>
      <c r="AI272" s="2866" t="s">
        <v>723</v>
      </c>
      <c r="AJ272" s="2892">
        <f>AH272+AH273</f>
        <v>634958664</v>
      </c>
      <c r="AK272" s="853" t="s">
        <v>1521</v>
      </c>
      <c r="AL272" s="2329" t="s">
        <v>1523</v>
      </c>
      <c r="AM272" s="2329"/>
      <c r="AN272" s="798"/>
    </row>
    <row r="273" spans="1:43" x14ac:dyDescent="0.15">
      <c r="A273" s="2831"/>
      <c r="B273" s="2855"/>
      <c r="C273" s="2831"/>
      <c r="D273" s="2855"/>
      <c r="E273" s="2848"/>
      <c r="F273" s="799" t="s">
        <v>1520</v>
      </c>
      <c r="G273" s="793">
        <v>40087</v>
      </c>
      <c r="H273" s="800">
        <v>435000000</v>
      </c>
      <c r="I273" s="2324"/>
      <c r="J273" s="836" t="s">
        <v>1606</v>
      </c>
      <c r="K273" s="2864"/>
      <c r="L273" s="800">
        <v>434985545</v>
      </c>
      <c r="M273" s="2864"/>
      <c r="N273" s="2864"/>
      <c r="O273" s="2288"/>
      <c r="P273" s="2340"/>
      <c r="Q273" s="872"/>
      <c r="R273" s="872"/>
      <c r="S273" s="872"/>
      <c r="T273" s="872"/>
      <c r="U273" s="794"/>
      <c r="V273" s="794"/>
      <c r="W273" s="794"/>
      <c r="X273" s="837"/>
      <c r="Y273" s="837"/>
      <c r="Z273" s="774"/>
      <c r="AA273" s="772"/>
      <c r="AB273" s="772"/>
      <c r="AC273" s="772"/>
      <c r="AD273" s="772"/>
      <c r="AE273" s="772"/>
      <c r="AF273" s="772"/>
      <c r="AG273" s="772"/>
      <c r="AH273" s="774">
        <f>L273</f>
        <v>434985545</v>
      </c>
      <c r="AI273" s="2868"/>
      <c r="AJ273" s="2893"/>
      <c r="AK273" s="853" t="s">
        <v>1522</v>
      </c>
      <c r="AL273" s="2855"/>
      <c r="AM273" s="2855"/>
      <c r="AN273" s="798"/>
    </row>
    <row r="274" spans="1:43" ht="27" x14ac:dyDescent="0.15">
      <c r="A274" s="854" t="s">
        <v>1527</v>
      </c>
      <c r="B274" s="778" t="s">
        <v>1570</v>
      </c>
      <c r="C274" s="854" t="s">
        <v>42</v>
      </c>
      <c r="D274" s="778" t="s">
        <v>258</v>
      </c>
      <c r="E274" s="794" t="s">
        <v>259</v>
      </c>
      <c r="F274" s="799" t="s">
        <v>1571</v>
      </c>
      <c r="G274" s="793">
        <v>40126</v>
      </c>
      <c r="H274" s="800"/>
      <c r="I274" s="837">
        <v>40175</v>
      </c>
      <c r="J274" s="836" t="s">
        <v>1604</v>
      </c>
      <c r="K274" s="793">
        <v>40175</v>
      </c>
      <c r="L274" s="800">
        <v>115464288</v>
      </c>
      <c r="M274" s="837"/>
      <c r="N274" s="837"/>
      <c r="O274" s="854">
        <v>3</v>
      </c>
      <c r="P274" s="872">
        <v>115464288</v>
      </c>
      <c r="Q274" s="872"/>
      <c r="R274" s="872"/>
      <c r="S274" s="872"/>
      <c r="T274" s="872"/>
      <c r="U274" s="794">
        <v>0</v>
      </c>
      <c r="V274" s="794">
        <v>0</v>
      </c>
      <c r="W274" s="794">
        <v>0</v>
      </c>
      <c r="X274" s="837"/>
      <c r="Y274" s="837"/>
      <c r="Z274" s="774"/>
      <c r="AA274" s="772"/>
      <c r="AB274" s="772"/>
      <c r="AC274" s="772"/>
      <c r="AD274" s="772"/>
      <c r="AE274" s="772"/>
      <c r="AF274" s="772">
        <v>115464288</v>
      </c>
      <c r="AG274" s="772"/>
      <c r="AH274" s="774"/>
      <c r="AI274" s="851" t="s">
        <v>723</v>
      </c>
      <c r="AJ274" s="852">
        <f>AF274</f>
        <v>115464288</v>
      </c>
      <c r="AK274" s="853" t="s">
        <v>1572</v>
      </c>
      <c r="AL274" s="851" t="s">
        <v>502</v>
      </c>
      <c r="AM274" s="851">
        <v>3125737797</v>
      </c>
      <c r="AN274" s="798"/>
    </row>
    <row r="275" spans="1:43" x14ac:dyDescent="0.15">
      <c r="A275" s="2287" t="s">
        <v>1524</v>
      </c>
      <c r="B275" s="2329" t="s">
        <v>1577</v>
      </c>
      <c r="C275" s="2329" t="s">
        <v>42</v>
      </c>
      <c r="D275" s="2329" t="s">
        <v>1525</v>
      </c>
      <c r="E275" s="2329" t="s">
        <v>1578</v>
      </c>
      <c r="F275" s="799" t="s">
        <v>1579</v>
      </c>
      <c r="G275" s="793">
        <v>40128</v>
      </c>
      <c r="H275" s="800">
        <v>183861619</v>
      </c>
      <c r="I275" s="2322">
        <v>40176</v>
      </c>
      <c r="J275" s="836" t="s">
        <v>1601</v>
      </c>
      <c r="K275" s="2322">
        <v>40176</v>
      </c>
      <c r="L275" s="800">
        <v>183861619</v>
      </c>
      <c r="M275" s="2322">
        <v>40176</v>
      </c>
      <c r="N275" s="2322"/>
      <c r="O275" s="2322"/>
      <c r="P275" s="2322"/>
      <c r="Q275" s="872"/>
      <c r="R275" s="872"/>
      <c r="S275" s="872"/>
      <c r="T275" s="872"/>
      <c r="U275" s="2322"/>
      <c r="V275" s="2322"/>
      <c r="W275" s="2322"/>
      <c r="X275" s="2322"/>
      <c r="Y275" s="2322"/>
      <c r="Z275" s="2902">
        <v>25275241</v>
      </c>
      <c r="AA275" s="2917"/>
      <c r="AB275" s="2917"/>
      <c r="AC275" s="2917"/>
      <c r="AD275" s="2917"/>
      <c r="AE275" s="2917"/>
      <c r="AF275" s="2917"/>
      <c r="AG275" s="2917"/>
      <c r="AH275" s="2326">
        <v>216586288</v>
      </c>
      <c r="AI275" s="2322" t="s">
        <v>723</v>
      </c>
      <c r="AJ275" s="2917">
        <f>Z275+AA275+AB275+AC275+AD275+AE275+AF275+AG275+AH275</f>
        <v>241861529</v>
      </c>
      <c r="AK275" s="2809" t="s">
        <v>1581</v>
      </c>
      <c r="AL275" s="2322" t="s">
        <v>1582</v>
      </c>
      <c r="AM275" s="2809" t="s">
        <v>1583</v>
      </c>
      <c r="AN275" s="2322"/>
      <c r="AO275" s="2322"/>
      <c r="AP275" s="2322"/>
      <c r="AQ275" s="2322"/>
    </row>
    <row r="276" spans="1:43" x14ac:dyDescent="0.15">
      <c r="A276" s="2830"/>
      <c r="B276" s="2865"/>
      <c r="C276" s="2865"/>
      <c r="D276" s="2865"/>
      <c r="E276" s="2865"/>
      <c r="F276" s="799" t="s">
        <v>733</v>
      </c>
      <c r="G276" s="793">
        <v>40043</v>
      </c>
      <c r="H276" s="800">
        <v>25275241</v>
      </c>
      <c r="I276" s="2830"/>
      <c r="J276" s="836" t="s">
        <v>1603</v>
      </c>
      <c r="K276" s="2830"/>
      <c r="L276" s="800">
        <v>25275241</v>
      </c>
      <c r="M276" s="2830"/>
      <c r="N276" s="2830"/>
      <c r="O276" s="2830"/>
      <c r="P276" s="2830"/>
      <c r="Q276" s="872"/>
      <c r="R276" s="872"/>
      <c r="S276" s="872"/>
      <c r="T276" s="872"/>
      <c r="U276" s="2830"/>
      <c r="V276" s="2830"/>
      <c r="W276" s="2830"/>
      <c r="X276" s="2830"/>
      <c r="Y276" s="2830"/>
      <c r="Z276" s="2903"/>
      <c r="AA276" s="2918"/>
      <c r="AB276" s="2918"/>
      <c r="AC276" s="2918"/>
      <c r="AD276" s="2918"/>
      <c r="AE276" s="2918"/>
      <c r="AF276" s="2918"/>
      <c r="AG276" s="2918"/>
      <c r="AH276" s="2900"/>
      <c r="AI276" s="2830"/>
      <c r="AJ276" s="2920"/>
      <c r="AK276" s="2830"/>
      <c r="AL276" s="2830"/>
      <c r="AM276" s="2830"/>
      <c r="AN276" s="2830"/>
      <c r="AO276" s="2830"/>
      <c r="AP276" s="2830"/>
      <c r="AQ276" s="2830"/>
    </row>
    <row r="277" spans="1:43" x14ac:dyDescent="0.15">
      <c r="A277" s="2831"/>
      <c r="B277" s="2855"/>
      <c r="C277" s="2855"/>
      <c r="D277" s="2855"/>
      <c r="E277" s="2855"/>
      <c r="F277" s="799" t="s">
        <v>1580</v>
      </c>
      <c r="G277" s="793">
        <v>40043</v>
      </c>
      <c r="H277" s="800">
        <v>32724758.559999999</v>
      </c>
      <c r="I277" s="2831"/>
      <c r="J277" s="836" t="s">
        <v>1602</v>
      </c>
      <c r="K277" s="2831"/>
      <c r="L277" s="800">
        <v>32724669</v>
      </c>
      <c r="M277" s="2831"/>
      <c r="N277" s="2831"/>
      <c r="O277" s="2831"/>
      <c r="P277" s="2831"/>
      <c r="Q277" s="872"/>
      <c r="R277" s="872"/>
      <c r="S277" s="872"/>
      <c r="T277" s="872"/>
      <c r="U277" s="2831"/>
      <c r="V277" s="2831"/>
      <c r="W277" s="2831"/>
      <c r="X277" s="2831"/>
      <c r="Y277" s="2831"/>
      <c r="Z277" s="2904"/>
      <c r="AA277" s="2919"/>
      <c r="AB277" s="2919"/>
      <c r="AC277" s="2919"/>
      <c r="AD277" s="2919"/>
      <c r="AE277" s="2919"/>
      <c r="AF277" s="2919"/>
      <c r="AG277" s="2919"/>
      <c r="AH277" s="2901"/>
      <c r="AI277" s="2831"/>
      <c r="AJ277" s="2921"/>
      <c r="AK277" s="2831"/>
      <c r="AL277" s="2831"/>
      <c r="AM277" s="2831"/>
      <c r="AN277" s="2831"/>
      <c r="AO277" s="2831"/>
      <c r="AP277" s="2831"/>
      <c r="AQ277" s="2831"/>
    </row>
    <row r="278" spans="1:43" ht="27" x14ac:dyDescent="0.15">
      <c r="A278" s="854" t="s">
        <v>1531</v>
      </c>
      <c r="B278" s="778" t="s">
        <v>1526</v>
      </c>
      <c r="C278" s="854" t="s">
        <v>42</v>
      </c>
      <c r="D278" s="778" t="s">
        <v>819</v>
      </c>
      <c r="E278" s="794" t="s">
        <v>608</v>
      </c>
      <c r="F278" s="799" t="s">
        <v>1532</v>
      </c>
      <c r="G278" s="793">
        <v>40163</v>
      </c>
      <c r="H278" s="800">
        <v>13900000</v>
      </c>
      <c r="I278" s="837">
        <v>40176</v>
      </c>
      <c r="J278" s="836" t="s">
        <v>1600</v>
      </c>
      <c r="K278" s="793">
        <v>40176</v>
      </c>
      <c r="L278" s="800">
        <v>13816647</v>
      </c>
      <c r="M278" s="837"/>
      <c r="N278" s="837"/>
      <c r="O278" s="854">
        <v>1</v>
      </c>
      <c r="P278" s="872">
        <v>13816647</v>
      </c>
      <c r="Q278" s="872"/>
      <c r="R278" s="872"/>
      <c r="S278" s="872"/>
      <c r="T278" s="872"/>
      <c r="U278" s="794">
        <v>0</v>
      </c>
      <c r="V278" s="794">
        <v>0</v>
      </c>
      <c r="W278" s="794">
        <v>0</v>
      </c>
      <c r="X278" s="837"/>
      <c r="Y278" s="837"/>
      <c r="Z278" s="774"/>
      <c r="AA278" s="772">
        <v>13816647</v>
      </c>
      <c r="AB278" s="772"/>
      <c r="AC278" s="772"/>
      <c r="AD278" s="772"/>
      <c r="AE278" s="772"/>
      <c r="AF278" s="772"/>
      <c r="AG278" s="772"/>
      <c r="AH278" s="774"/>
      <c r="AI278" s="851" t="s">
        <v>1533</v>
      </c>
      <c r="AJ278" s="852">
        <f>AA278</f>
        <v>13816647</v>
      </c>
      <c r="AK278" s="853" t="s">
        <v>1534</v>
      </c>
      <c r="AL278" s="851" t="s">
        <v>1535</v>
      </c>
      <c r="AM278" s="851">
        <v>3117150811</v>
      </c>
      <c r="AN278" s="798"/>
    </row>
    <row r="279" spans="1:43" ht="36" x14ac:dyDescent="0.15">
      <c r="A279" s="854" t="s">
        <v>1538</v>
      </c>
      <c r="B279" s="778" t="s">
        <v>1528</v>
      </c>
      <c r="C279" s="854" t="s">
        <v>42</v>
      </c>
      <c r="D279" s="778" t="s">
        <v>1529</v>
      </c>
      <c r="E279" s="794" t="s">
        <v>1026</v>
      </c>
      <c r="F279" s="799" t="s">
        <v>1530</v>
      </c>
      <c r="G279" s="793">
        <v>40150</v>
      </c>
      <c r="H279" s="800">
        <v>2000000</v>
      </c>
      <c r="I279" s="837">
        <v>40176</v>
      </c>
      <c r="J279" s="836" t="s">
        <v>1599</v>
      </c>
      <c r="K279" s="793">
        <v>40176</v>
      </c>
      <c r="L279" s="800">
        <v>1990013</v>
      </c>
      <c r="M279" s="837">
        <v>40176</v>
      </c>
      <c r="N279" s="837"/>
      <c r="O279" s="854">
        <v>1</v>
      </c>
      <c r="P279" s="872">
        <v>1990013</v>
      </c>
      <c r="Q279" s="872"/>
      <c r="R279" s="872"/>
      <c r="S279" s="872"/>
      <c r="T279" s="872"/>
      <c r="U279" s="794">
        <v>0</v>
      </c>
      <c r="V279" s="794">
        <v>0</v>
      </c>
      <c r="W279" s="794">
        <v>0</v>
      </c>
      <c r="X279" s="837"/>
      <c r="Y279" s="837"/>
      <c r="Z279" s="774"/>
      <c r="AA279" s="772"/>
      <c r="AB279" s="772"/>
      <c r="AC279" s="772"/>
      <c r="AD279" s="772"/>
      <c r="AE279" s="772"/>
      <c r="AF279" s="772"/>
      <c r="AG279" s="772"/>
      <c r="AH279" s="774">
        <v>1990013</v>
      </c>
      <c r="AI279" s="851" t="s">
        <v>1533</v>
      </c>
      <c r="AJ279" s="852">
        <f>AH279</f>
        <v>1990013</v>
      </c>
      <c r="AK279" s="853" t="s">
        <v>1536</v>
      </c>
      <c r="AL279" s="851" t="s">
        <v>1537</v>
      </c>
      <c r="AM279" s="851"/>
      <c r="AN279" s="798"/>
    </row>
    <row r="280" spans="1:43" ht="18" x14ac:dyDescent="0.15">
      <c r="A280" s="854" t="s">
        <v>1539</v>
      </c>
      <c r="B280" s="778" t="s">
        <v>1549</v>
      </c>
      <c r="C280" s="854" t="s">
        <v>42</v>
      </c>
      <c r="D280" s="778" t="s">
        <v>1550</v>
      </c>
      <c r="E280" s="794" t="s">
        <v>1551</v>
      </c>
      <c r="F280" s="799" t="s">
        <v>1552</v>
      </c>
      <c r="G280" s="793">
        <v>40163</v>
      </c>
      <c r="H280" s="800">
        <v>9000000</v>
      </c>
      <c r="I280" s="837">
        <v>40176</v>
      </c>
      <c r="J280" s="836" t="s">
        <v>1598</v>
      </c>
      <c r="K280" s="793">
        <v>40176</v>
      </c>
      <c r="L280" s="800">
        <v>8935041</v>
      </c>
      <c r="M280" s="837">
        <v>40176</v>
      </c>
      <c r="N280" s="837"/>
      <c r="O280" s="854">
        <v>1</v>
      </c>
      <c r="P280" s="872">
        <v>8935041</v>
      </c>
      <c r="Q280" s="872"/>
      <c r="R280" s="872"/>
      <c r="S280" s="872"/>
      <c r="T280" s="872"/>
      <c r="U280" s="794">
        <v>0</v>
      </c>
      <c r="V280" s="794">
        <v>0</v>
      </c>
      <c r="W280" s="794">
        <v>0</v>
      </c>
      <c r="X280" s="837"/>
      <c r="Y280" s="837"/>
      <c r="Z280" s="774"/>
      <c r="AA280" s="772">
        <v>8935041</v>
      </c>
      <c r="AB280" s="772"/>
      <c r="AC280" s="772"/>
      <c r="AD280" s="772"/>
      <c r="AE280" s="772"/>
      <c r="AF280" s="772"/>
      <c r="AG280" s="772"/>
      <c r="AH280" s="774"/>
      <c r="AI280" s="851" t="s">
        <v>1533</v>
      </c>
      <c r="AJ280" s="852">
        <f>AA280</f>
        <v>8935041</v>
      </c>
      <c r="AK280" s="853" t="s">
        <v>1553</v>
      </c>
      <c r="AL280" s="851" t="s">
        <v>1554</v>
      </c>
      <c r="AM280" s="851">
        <v>3107585057</v>
      </c>
      <c r="AN280" s="798"/>
    </row>
    <row r="281" spans="1:43" ht="36" customHeight="1" x14ac:dyDescent="0.15">
      <c r="A281" s="854" t="s">
        <v>1540</v>
      </c>
      <c r="B281" s="778" t="s">
        <v>1555</v>
      </c>
      <c r="C281" s="854" t="s">
        <v>42</v>
      </c>
      <c r="D281" s="778" t="s">
        <v>1556</v>
      </c>
      <c r="E281" s="794" t="s">
        <v>777</v>
      </c>
      <c r="F281" s="799" t="s">
        <v>1557</v>
      </c>
      <c r="G281" s="793">
        <v>40162</v>
      </c>
      <c r="H281" s="800">
        <v>10000000</v>
      </c>
      <c r="I281" s="837">
        <v>40176</v>
      </c>
      <c r="J281" s="836" t="s">
        <v>1597</v>
      </c>
      <c r="K281" s="793">
        <v>40176</v>
      </c>
      <c r="L281" s="800">
        <v>9953280</v>
      </c>
      <c r="M281" s="837"/>
      <c r="N281" s="837"/>
      <c r="O281" s="854">
        <v>1</v>
      </c>
      <c r="P281" s="872">
        <v>9953280</v>
      </c>
      <c r="Q281" s="872"/>
      <c r="R281" s="872"/>
      <c r="S281" s="872"/>
      <c r="T281" s="872"/>
      <c r="U281" s="794">
        <v>0</v>
      </c>
      <c r="V281" s="794">
        <v>0</v>
      </c>
      <c r="W281" s="794">
        <v>0</v>
      </c>
      <c r="X281" s="837"/>
      <c r="Y281" s="837"/>
      <c r="Z281" s="774"/>
      <c r="AA281" s="772"/>
      <c r="AB281" s="772"/>
      <c r="AC281" s="772"/>
      <c r="AD281" s="772"/>
      <c r="AE281" s="772"/>
      <c r="AF281" s="772">
        <v>9953280</v>
      </c>
      <c r="AG281" s="772"/>
      <c r="AH281" s="774"/>
      <c r="AI281" s="851" t="s">
        <v>1533</v>
      </c>
      <c r="AJ281" s="852">
        <f>AF281</f>
        <v>9953280</v>
      </c>
      <c r="AK281" s="853" t="s">
        <v>1558</v>
      </c>
      <c r="AL281" s="851" t="s">
        <v>1559</v>
      </c>
      <c r="AM281" s="851">
        <v>3208474850</v>
      </c>
      <c r="AN281" s="798"/>
    </row>
    <row r="282" spans="1:43" ht="27" x14ac:dyDescent="0.15">
      <c r="A282" s="854" t="s">
        <v>1541</v>
      </c>
      <c r="B282" s="778" t="s">
        <v>1562</v>
      </c>
      <c r="C282" s="854" t="s">
        <v>42</v>
      </c>
      <c r="D282" s="778" t="s">
        <v>196</v>
      </c>
      <c r="E282" s="794" t="s">
        <v>197</v>
      </c>
      <c r="F282" s="799" t="s">
        <v>1563</v>
      </c>
      <c r="G282" s="793">
        <v>40129</v>
      </c>
      <c r="H282" s="800">
        <v>13000000</v>
      </c>
      <c r="I282" s="837">
        <v>40176</v>
      </c>
      <c r="J282" s="836" t="s">
        <v>1596</v>
      </c>
      <c r="K282" s="793">
        <v>40176</v>
      </c>
      <c r="L282" s="800">
        <v>12947286</v>
      </c>
      <c r="M282" s="837"/>
      <c r="N282" s="837"/>
      <c r="O282" s="854">
        <v>1</v>
      </c>
      <c r="P282" s="872">
        <v>12947286</v>
      </c>
      <c r="Q282" s="872"/>
      <c r="R282" s="872"/>
      <c r="S282" s="872"/>
      <c r="T282" s="872"/>
      <c r="U282" s="794">
        <v>0</v>
      </c>
      <c r="V282" s="794">
        <v>0</v>
      </c>
      <c r="W282" s="794">
        <v>0</v>
      </c>
      <c r="X282" s="837"/>
      <c r="Y282" s="837"/>
      <c r="Z282" s="774"/>
      <c r="AA282" s="772"/>
      <c r="AB282" s="772"/>
      <c r="AC282" s="772"/>
      <c r="AD282" s="772"/>
      <c r="AE282" s="772"/>
      <c r="AF282" s="772">
        <v>12947286</v>
      </c>
      <c r="AG282" s="772"/>
      <c r="AH282" s="774"/>
      <c r="AI282" s="851" t="s">
        <v>1533</v>
      </c>
      <c r="AJ282" s="852">
        <f>AF282</f>
        <v>12947286</v>
      </c>
      <c r="AK282" s="853" t="s">
        <v>1564</v>
      </c>
      <c r="AL282" s="851" t="s">
        <v>1565</v>
      </c>
      <c r="AM282" s="851">
        <v>3114786584</v>
      </c>
      <c r="AN282" s="798"/>
    </row>
    <row r="283" spans="1:43" ht="18" x14ac:dyDescent="0.15">
      <c r="A283" s="854" t="s">
        <v>1542</v>
      </c>
      <c r="B283" s="778" t="s">
        <v>1560</v>
      </c>
      <c r="C283" s="854" t="s">
        <v>42</v>
      </c>
      <c r="D283" s="778" t="s">
        <v>940</v>
      </c>
      <c r="E283" s="794" t="s">
        <v>82</v>
      </c>
      <c r="F283" s="799" t="s">
        <v>1561</v>
      </c>
      <c r="G283" s="793">
        <v>40057</v>
      </c>
      <c r="H283" s="800">
        <v>10000000</v>
      </c>
      <c r="I283" s="837">
        <v>40176</v>
      </c>
      <c r="J283" s="836" t="s">
        <v>1595</v>
      </c>
      <c r="K283" s="793">
        <v>40176</v>
      </c>
      <c r="L283" s="800">
        <v>9966305</v>
      </c>
      <c r="M283" s="837">
        <v>40176</v>
      </c>
      <c r="N283" s="837">
        <v>40198</v>
      </c>
      <c r="O283" s="854">
        <v>1</v>
      </c>
      <c r="P283" s="872">
        <v>9966305</v>
      </c>
      <c r="Q283" s="872"/>
      <c r="R283" s="872"/>
      <c r="S283" s="872"/>
      <c r="T283" s="872"/>
      <c r="U283" s="794">
        <v>0</v>
      </c>
      <c r="V283" s="794">
        <v>0</v>
      </c>
      <c r="W283" s="794">
        <v>0</v>
      </c>
      <c r="X283" s="837"/>
      <c r="Y283" s="837"/>
      <c r="Z283" s="774"/>
      <c r="AA283" s="772">
        <v>9966305</v>
      </c>
      <c r="AB283" s="772"/>
      <c r="AC283" s="772"/>
      <c r="AD283" s="772"/>
      <c r="AE283" s="772"/>
      <c r="AF283" s="772"/>
      <c r="AG283" s="772"/>
      <c r="AH283" s="774"/>
      <c r="AI283" s="851" t="s">
        <v>1533</v>
      </c>
      <c r="AJ283" s="852">
        <f>AA283</f>
        <v>9966305</v>
      </c>
      <c r="AK283" s="853" t="s">
        <v>1566</v>
      </c>
      <c r="AL283" s="851" t="s">
        <v>1567</v>
      </c>
      <c r="AM283" s="851">
        <v>3208474850</v>
      </c>
      <c r="AN283" s="798"/>
    </row>
    <row r="284" spans="1:43" ht="18" x14ac:dyDescent="0.15">
      <c r="A284" s="854" t="s">
        <v>1543</v>
      </c>
      <c r="B284" s="778" t="s">
        <v>1850</v>
      </c>
      <c r="C284" s="854" t="s">
        <v>42</v>
      </c>
      <c r="D284" s="778" t="s">
        <v>861</v>
      </c>
      <c r="E284" s="794" t="s">
        <v>1569</v>
      </c>
      <c r="F284" s="799" t="s">
        <v>1589</v>
      </c>
      <c r="G284" s="793">
        <v>40148</v>
      </c>
      <c r="H284" s="800">
        <v>10000000</v>
      </c>
      <c r="I284" s="837">
        <v>40176</v>
      </c>
      <c r="J284" s="836" t="s">
        <v>1594</v>
      </c>
      <c r="K284" s="793">
        <v>40176</v>
      </c>
      <c r="L284" s="800">
        <v>9948956</v>
      </c>
      <c r="M284" s="837">
        <v>40176</v>
      </c>
      <c r="N284" s="837"/>
      <c r="O284" s="854">
        <v>1</v>
      </c>
      <c r="P284" s="872">
        <v>9948956</v>
      </c>
      <c r="Q284" s="872"/>
      <c r="R284" s="872"/>
      <c r="S284" s="872"/>
      <c r="T284" s="872"/>
      <c r="U284" s="794">
        <v>0</v>
      </c>
      <c r="V284" s="794">
        <v>0</v>
      </c>
      <c r="W284" s="794">
        <v>0</v>
      </c>
      <c r="X284" s="837"/>
      <c r="Y284" s="837"/>
      <c r="Z284" s="774"/>
      <c r="AA284" s="772">
        <v>9948956</v>
      </c>
      <c r="AB284" s="772"/>
      <c r="AC284" s="772"/>
      <c r="AD284" s="772"/>
      <c r="AE284" s="772"/>
      <c r="AF284" s="772"/>
      <c r="AG284" s="772"/>
      <c r="AH284" s="774"/>
      <c r="AI284" s="851" t="s">
        <v>723</v>
      </c>
      <c r="AJ284" s="852">
        <f>AA284</f>
        <v>9948956</v>
      </c>
      <c r="AK284" s="853" t="s">
        <v>1590</v>
      </c>
      <c r="AL284" s="851" t="s">
        <v>1591</v>
      </c>
      <c r="AM284" s="851">
        <v>3133930130</v>
      </c>
      <c r="AN284" s="798"/>
    </row>
    <row r="285" spans="1:43" ht="18" x14ac:dyDescent="0.15">
      <c r="A285" s="854" t="s">
        <v>1544</v>
      </c>
      <c r="B285" s="778" t="s">
        <v>1545</v>
      </c>
      <c r="C285" s="854" t="s">
        <v>42</v>
      </c>
      <c r="D285" s="778" t="s">
        <v>940</v>
      </c>
      <c r="E285" s="794" t="s">
        <v>82</v>
      </c>
      <c r="F285" s="799" t="s">
        <v>1546</v>
      </c>
      <c r="G285" s="793">
        <v>40087</v>
      </c>
      <c r="H285" s="800">
        <v>3500000</v>
      </c>
      <c r="I285" s="837">
        <v>40176</v>
      </c>
      <c r="J285" s="836" t="s">
        <v>1593</v>
      </c>
      <c r="K285" s="793">
        <v>40176</v>
      </c>
      <c r="L285" s="800">
        <v>3431995</v>
      </c>
      <c r="M285" s="837">
        <v>40176</v>
      </c>
      <c r="N285" s="837"/>
      <c r="O285" s="854">
        <v>1</v>
      </c>
      <c r="P285" s="872">
        <v>3431995</v>
      </c>
      <c r="Q285" s="872"/>
      <c r="R285" s="872"/>
      <c r="S285" s="872"/>
      <c r="T285" s="872"/>
      <c r="U285" s="794">
        <v>0</v>
      </c>
      <c r="V285" s="794">
        <v>0</v>
      </c>
      <c r="W285" s="794">
        <v>0</v>
      </c>
      <c r="X285" s="837"/>
      <c r="Y285" s="837"/>
      <c r="Z285" s="774"/>
      <c r="AA285" s="772">
        <v>3431995</v>
      </c>
      <c r="AB285" s="772"/>
      <c r="AC285" s="772"/>
      <c r="AD285" s="772"/>
      <c r="AE285" s="772"/>
      <c r="AF285" s="772"/>
      <c r="AG285" s="772"/>
      <c r="AH285" s="774"/>
      <c r="AI285" s="851" t="str">
        <f>AI279</f>
        <v>ING. DORYAN LOZANO DEVIA</v>
      </c>
      <c r="AJ285" s="852">
        <f>AA285</f>
        <v>3431995</v>
      </c>
      <c r="AK285" s="853" t="s">
        <v>1547</v>
      </c>
      <c r="AL285" s="851" t="s">
        <v>1548</v>
      </c>
      <c r="AM285" s="851">
        <v>3125193600</v>
      </c>
      <c r="AN285" s="798"/>
    </row>
    <row r="286" spans="1:43" x14ac:dyDescent="0.15">
      <c r="A286" s="854"/>
      <c r="B286" s="778"/>
      <c r="C286" s="854"/>
      <c r="D286" s="778"/>
      <c r="E286" s="794"/>
      <c r="F286" s="799"/>
      <c r="G286" s="793"/>
      <c r="H286" s="800"/>
      <c r="I286" s="837"/>
      <c r="J286" s="836"/>
      <c r="K286" s="793"/>
      <c r="L286" s="800"/>
      <c r="M286" s="837"/>
      <c r="N286" s="837"/>
      <c r="O286" s="854"/>
      <c r="P286" s="872"/>
      <c r="Q286" s="872"/>
      <c r="R286" s="872"/>
      <c r="S286" s="872"/>
      <c r="T286" s="872"/>
      <c r="U286" s="794"/>
      <c r="V286" s="794"/>
      <c r="W286" s="794"/>
      <c r="X286" s="837"/>
      <c r="Y286" s="837"/>
      <c r="Z286" s="774"/>
      <c r="AA286" s="772"/>
      <c r="AB286" s="772"/>
      <c r="AC286" s="772"/>
      <c r="AD286" s="772"/>
      <c r="AE286" s="772"/>
      <c r="AF286" s="772"/>
      <c r="AG286" s="772"/>
      <c r="AH286" s="774"/>
      <c r="AI286" s="851"/>
      <c r="AJ286" s="852"/>
      <c r="AK286" s="851"/>
      <c r="AL286" s="853"/>
      <c r="AM286" s="851"/>
      <c r="AN286" s="798"/>
    </row>
  </sheetData>
  <mergeCells count="817">
    <mergeCell ref="AN275:AN277"/>
    <mergeCell ref="AO275:AO277"/>
    <mergeCell ref="AP275:AP277"/>
    <mergeCell ref="AQ275:AQ277"/>
    <mergeCell ref="AH275:AH277"/>
    <mergeCell ref="AI275:AI277"/>
    <mergeCell ref="AJ275:AJ277"/>
    <mergeCell ref="AK275:AK277"/>
    <mergeCell ref="AL275:AL277"/>
    <mergeCell ref="AM275:AM277"/>
    <mergeCell ref="AB275:AB277"/>
    <mergeCell ref="AC275:AC277"/>
    <mergeCell ref="AD275:AD277"/>
    <mergeCell ref="AE275:AE277"/>
    <mergeCell ref="AF275:AF277"/>
    <mergeCell ref="AG275:AG277"/>
    <mergeCell ref="V275:V277"/>
    <mergeCell ref="W275:W277"/>
    <mergeCell ref="X275:X277"/>
    <mergeCell ref="Y275:Y277"/>
    <mergeCell ref="Z275:Z277"/>
    <mergeCell ref="AA275:AA277"/>
    <mergeCell ref="K275:K277"/>
    <mergeCell ref="M275:M277"/>
    <mergeCell ref="N275:N277"/>
    <mergeCell ref="O275:O277"/>
    <mergeCell ref="P275:P277"/>
    <mergeCell ref="U275:U277"/>
    <mergeCell ref="A275:A277"/>
    <mergeCell ref="B275:B277"/>
    <mergeCell ref="C275:C277"/>
    <mergeCell ref="D275:D277"/>
    <mergeCell ref="E275:E277"/>
    <mergeCell ref="I275:I277"/>
    <mergeCell ref="O272:O273"/>
    <mergeCell ref="P272:P273"/>
    <mergeCell ref="AI272:AI273"/>
    <mergeCell ref="AJ272:AJ273"/>
    <mergeCell ref="AL272:AL273"/>
    <mergeCell ref="AM272:AM273"/>
    <mergeCell ref="AQ263:AQ264"/>
    <mergeCell ref="A272:A273"/>
    <mergeCell ref="B272:B273"/>
    <mergeCell ref="C272:C273"/>
    <mergeCell ref="D272:D273"/>
    <mergeCell ref="E272:E273"/>
    <mergeCell ref="I272:I273"/>
    <mergeCell ref="K272:K273"/>
    <mergeCell ref="M272:M273"/>
    <mergeCell ref="N272:N273"/>
    <mergeCell ref="AK263:AK264"/>
    <mergeCell ref="AL263:AL264"/>
    <mergeCell ref="AM263:AM264"/>
    <mergeCell ref="AN263:AN264"/>
    <mergeCell ref="AO263:AO264"/>
    <mergeCell ref="AP263:AP264"/>
    <mergeCell ref="AD263:AD264"/>
    <mergeCell ref="AE263:AE264"/>
    <mergeCell ref="AG263:AG264"/>
    <mergeCell ref="AH263:AH264"/>
    <mergeCell ref="AI263:AI264"/>
    <mergeCell ref="AJ263:AJ264"/>
    <mergeCell ref="W263:W264"/>
    <mergeCell ref="X263:X264"/>
    <mergeCell ref="Y263:Y264"/>
    <mergeCell ref="Z263:Z264"/>
    <mergeCell ref="AB263:AB264"/>
    <mergeCell ref="AC263:AC264"/>
    <mergeCell ref="AO260:AO261"/>
    <mergeCell ref="AP260:AP261"/>
    <mergeCell ref="AQ260:AQ261"/>
    <mergeCell ref="AK260:AK261"/>
    <mergeCell ref="AL260:AL261"/>
    <mergeCell ref="AM260:AM261"/>
    <mergeCell ref="AN260:AN261"/>
    <mergeCell ref="O260:O261"/>
    <mergeCell ref="P260:P261"/>
    <mergeCell ref="U260:U261"/>
    <mergeCell ref="AI260:AI261"/>
    <mergeCell ref="AJ260:AJ261"/>
    <mergeCell ref="AB260:AB261"/>
    <mergeCell ref="AC260:AC261"/>
    <mergeCell ref="AD260:AD261"/>
    <mergeCell ref="AE260:AE261"/>
    <mergeCell ref="AG260:AG261"/>
    <mergeCell ref="AH260:AH261"/>
    <mergeCell ref="V260:V261"/>
    <mergeCell ref="W260:W261"/>
    <mergeCell ref="X260:X261"/>
    <mergeCell ref="Y260:Y261"/>
    <mergeCell ref="Z260:Z261"/>
    <mergeCell ref="AA260:AA261"/>
    <mergeCell ref="V253:V255"/>
    <mergeCell ref="W253:W255"/>
    <mergeCell ref="X253:X255"/>
    <mergeCell ref="A263:A264"/>
    <mergeCell ref="B263:B264"/>
    <mergeCell ref="C263:C264"/>
    <mergeCell ref="D263:D264"/>
    <mergeCell ref="E263:E264"/>
    <mergeCell ref="I263:I264"/>
    <mergeCell ref="K263:K264"/>
    <mergeCell ref="L260:L261"/>
    <mergeCell ref="M260:M261"/>
    <mergeCell ref="N260:N261"/>
    <mergeCell ref="M263:M264"/>
    <mergeCell ref="N263:N264"/>
    <mergeCell ref="O263:O264"/>
    <mergeCell ref="P263:P264"/>
    <mergeCell ref="U263:U264"/>
    <mergeCell ref="V263:V264"/>
    <mergeCell ref="AA238:AA245"/>
    <mergeCell ref="AB238:AB245"/>
    <mergeCell ref="AC238:AC245"/>
    <mergeCell ref="I238:I245"/>
    <mergeCell ref="K238:K245"/>
    <mergeCell ref="AO253:AO255"/>
    <mergeCell ref="AP253:AP255"/>
    <mergeCell ref="AQ253:AQ255"/>
    <mergeCell ref="A260:A261"/>
    <mergeCell ref="B260:B261"/>
    <mergeCell ref="C260:C261"/>
    <mergeCell ref="D260:D261"/>
    <mergeCell ref="E260:E261"/>
    <mergeCell ref="I260:I261"/>
    <mergeCell ref="K260:K261"/>
    <mergeCell ref="Y253:Y255"/>
    <mergeCell ref="AI253:AI255"/>
    <mergeCell ref="AK253:AK255"/>
    <mergeCell ref="AL253:AL255"/>
    <mergeCell ref="AM253:AM255"/>
    <mergeCell ref="AN253:AN255"/>
    <mergeCell ref="O253:O255"/>
    <mergeCell ref="P253:P255"/>
    <mergeCell ref="U253:U255"/>
    <mergeCell ref="AD231:AD233"/>
    <mergeCell ref="AG231:AG233"/>
    <mergeCell ref="AH231:AH233"/>
    <mergeCell ref="AI231:AI233"/>
    <mergeCell ref="X231:X233"/>
    <mergeCell ref="AJ238:AJ245"/>
    <mergeCell ref="A253:A255"/>
    <mergeCell ref="B253:B255"/>
    <mergeCell ref="C253:C255"/>
    <mergeCell ref="D253:D255"/>
    <mergeCell ref="E253:E255"/>
    <mergeCell ref="I253:I255"/>
    <mergeCell ref="K253:K255"/>
    <mergeCell ref="M253:M255"/>
    <mergeCell ref="N253:N255"/>
    <mergeCell ref="AD238:AD245"/>
    <mergeCell ref="AE238:AE245"/>
    <mergeCell ref="AF238:AF245"/>
    <mergeCell ref="AG238:AG245"/>
    <mergeCell ref="AH238:AH245"/>
    <mergeCell ref="AI238:AI245"/>
    <mergeCell ref="X238:X245"/>
    <mergeCell ref="Y238:Y245"/>
    <mergeCell ref="Z238:Z245"/>
    <mergeCell ref="D231:D233"/>
    <mergeCell ref="E231:E233"/>
    <mergeCell ref="I231:I233"/>
    <mergeCell ref="K231:K233"/>
    <mergeCell ref="M238:M245"/>
    <mergeCell ref="N238:N245"/>
    <mergeCell ref="O238:O245"/>
    <mergeCell ref="P238:P245"/>
    <mergeCell ref="Y231:Y233"/>
    <mergeCell ref="AM227:AM230"/>
    <mergeCell ref="Y227:Y230"/>
    <mergeCell ref="Z227:Z230"/>
    <mergeCell ref="AB227:AB230"/>
    <mergeCell ref="AC227:AC230"/>
    <mergeCell ref="AD227:AD230"/>
    <mergeCell ref="AF227:AF230"/>
    <mergeCell ref="A238:A245"/>
    <mergeCell ref="C238:C245"/>
    <mergeCell ref="D238:D245"/>
    <mergeCell ref="E238:E245"/>
    <mergeCell ref="S231:S233"/>
    <mergeCell ref="T231:T233"/>
    <mergeCell ref="U231:U233"/>
    <mergeCell ref="V231:V233"/>
    <mergeCell ref="W231:W233"/>
    <mergeCell ref="M231:M233"/>
    <mergeCell ref="N231:N233"/>
    <mergeCell ref="O231:O233"/>
    <mergeCell ref="P231:P233"/>
    <mergeCell ref="Q231:Q233"/>
    <mergeCell ref="R231:R233"/>
    <mergeCell ref="A231:A233"/>
    <mergeCell ref="C231:C233"/>
    <mergeCell ref="X227:X230"/>
    <mergeCell ref="AM223:AM224"/>
    <mergeCell ref="A227:A230"/>
    <mergeCell ref="B227:B230"/>
    <mergeCell ref="C227:C230"/>
    <mergeCell ref="D227:D230"/>
    <mergeCell ref="E227:E230"/>
    <mergeCell ref="I227:I230"/>
    <mergeCell ref="K227:K230"/>
    <mergeCell ref="M227:M230"/>
    <mergeCell ref="N227:N230"/>
    <mergeCell ref="AG223:AG224"/>
    <mergeCell ref="AH223:AH224"/>
    <mergeCell ref="AI223:AI224"/>
    <mergeCell ref="AJ223:AJ224"/>
    <mergeCell ref="AK223:AK224"/>
    <mergeCell ref="AL223:AL224"/>
    <mergeCell ref="X223:X224"/>
    <mergeCell ref="Y223:Y224"/>
    <mergeCell ref="AG227:AG230"/>
    <mergeCell ref="AH227:AH230"/>
    <mergeCell ref="AI227:AI230"/>
    <mergeCell ref="AJ227:AJ230"/>
    <mergeCell ref="AL227:AL230"/>
    <mergeCell ref="P223:P224"/>
    <mergeCell ref="U223:U224"/>
    <mergeCell ref="V223:V224"/>
    <mergeCell ref="W223:W224"/>
    <mergeCell ref="O227:O230"/>
    <mergeCell ref="P227:P230"/>
    <mergeCell ref="U227:U230"/>
    <mergeCell ref="V227:V230"/>
    <mergeCell ref="W227:W230"/>
    <mergeCell ref="A223:A224"/>
    <mergeCell ref="C223:C224"/>
    <mergeCell ref="D223:D224"/>
    <mergeCell ref="E223:E224"/>
    <mergeCell ref="I223:I224"/>
    <mergeCell ref="K223:K224"/>
    <mergeCell ref="M223:M224"/>
    <mergeCell ref="AD220:AD222"/>
    <mergeCell ref="AF220:AF222"/>
    <mergeCell ref="U220:U222"/>
    <mergeCell ref="V220:V222"/>
    <mergeCell ref="W220:W222"/>
    <mergeCell ref="AA220:AA222"/>
    <mergeCell ref="AB220:AB222"/>
    <mergeCell ref="AC220:AC222"/>
    <mergeCell ref="I220:I222"/>
    <mergeCell ref="K220:K222"/>
    <mergeCell ref="M220:M222"/>
    <mergeCell ref="AB223:AB224"/>
    <mergeCell ref="AC223:AC224"/>
    <mergeCell ref="AD223:AD224"/>
    <mergeCell ref="AF223:AF224"/>
    <mergeCell ref="N223:N224"/>
    <mergeCell ref="O223:O224"/>
    <mergeCell ref="N220:N222"/>
    <mergeCell ref="O220:O222"/>
    <mergeCell ref="P220:P222"/>
    <mergeCell ref="W215:W219"/>
    <mergeCell ref="AI215:AI219"/>
    <mergeCell ref="AJ215:AJ219"/>
    <mergeCell ref="AL215:AL219"/>
    <mergeCell ref="AM215:AM219"/>
    <mergeCell ref="A220:A222"/>
    <mergeCell ref="C220:C222"/>
    <mergeCell ref="D220:D222"/>
    <mergeCell ref="E220:E222"/>
    <mergeCell ref="M215:M219"/>
    <mergeCell ref="N215:N219"/>
    <mergeCell ref="O215:O219"/>
    <mergeCell ref="P215:P219"/>
    <mergeCell ref="U215:U219"/>
    <mergeCell ref="V215:V219"/>
    <mergeCell ref="AL220:AL222"/>
    <mergeCell ref="AM220:AM222"/>
    <mergeCell ref="AG220:AG222"/>
    <mergeCell ref="AH220:AH222"/>
    <mergeCell ref="AI220:AI222"/>
    <mergeCell ref="AJ220:AJ222"/>
    <mergeCell ref="X210:X214"/>
    <mergeCell ref="Y210:Y214"/>
    <mergeCell ref="AI210:AI214"/>
    <mergeCell ref="M210:M214"/>
    <mergeCell ref="N210:N214"/>
    <mergeCell ref="O210:O214"/>
    <mergeCell ref="P210:P214"/>
    <mergeCell ref="Q210:Q214"/>
    <mergeCell ref="R210:R214"/>
    <mergeCell ref="A215:A219"/>
    <mergeCell ref="C215:C219"/>
    <mergeCell ref="D215:D219"/>
    <mergeCell ref="E215:E219"/>
    <mergeCell ref="I215:I219"/>
    <mergeCell ref="K215:K219"/>
    <mergeCell ref="U210:U214"/>
    <mergeCell ref="V210:V214"/>
    <mergeCell ref="W210:W214"/>
    <mergeCell ref="A210:A214"/>
    <mergeCell ref="C210:C214"/>
    <mergeCell ref="D210:D214"/>
    <mergeCell ref="E210:E214"/>
    <mergeCell ref="I210:I214"/>
    <mergeCell ref="K210:K214"/>
    <mergeCell ref="AL155:AL160"/>
    <mergeCell ref="AM155:AM160"/>
    <mergeCell ref="A205:A206"/>
    <mergeCell ref="B205:B206"/>
    <mergeCell ref="C205:C206"/>
    <mergeCell ref="D205:D206"/>
    <mergeCell ref="AB155:AB160"/>
    <mergeCell ref="AC155:AC160"/>
    <mergeCell ref="AD155:AD160"/>
    <mergeCell ref="AF155:AF160"/>
    <mergeCell ref="AH155:AH160"/>
    <mergeCell ref="AI155:AI160"/>
    <mergeCell ref="I155:I160"/>
    <mergeCell ref="K155:K160"/>
    <mergeCell ref="M155:M160"/>
    <mergeCell ref="N155:N160"/>
    <mergeCell ref="O155:O160"/>
    <mergeCell ref="P155:P160"/>
    <mergeCell ref="AJ210:AJ214"/>
    <mergeCell ref="AL210:AL214"/>
    <mergeCell ref="AM210:AM214"/>
    <mergeCell ref="AH151:AH154"/>
    <mergeCell ref="AI151:AI154"/>
    <mergeCell ref="AL151:AL154"/>
    <mergeCell ref="AM151:AM154"/>
    <mergeCell ref="AN151:AN154"/>
    <mergeCell ref="A155:A160"/>
    <mergeCell ref="C155:C160"/>
    <mergeCell ref="D155:D160"/>
    <mergeCell ref="E155:E160"/>
    <mergeCell ref="Y151:Y154"/>
    <mergeCell ref="Z151:Z154"/>
    <mergeCell ref="AB151:AB154"/>
    <mergeCell ref="AC151:AC154"/>
    <mergeCell ref="AD151:AD154"/>
    <mergeCell ref="AF151:AF154"/>
    <mergeCell ref="O151:O154"/>
    <mergeCell ref="P151:P154"/>
    <mergeCell ref="U151:U154"/>
    <mergeCell ref="V151:V154"/>
    <mergeCell ref="W151:W154"/>
    <mergeCell ref="X151:X154"/>
    <mergeCell ref="AQ140:AQ144"/>
    <mergeCell ref="A151:A154"/>
    <mergeCell ref="C151:C154"/>
    <mergeCell ref="D151:D154"/>
    <mergeCell ref="E151:E154"/>
    <mergeCell ref="I151:I154"/>
    <mergeCell ref="K151:K154"/>
    <mergeCell ref="M151:M154"/>
    <mergeCell ref="N151:N154"/>
    <mergeCell ref="AJ140:AJ144"/>
    <mergeCell ref="AL140:AL144"/>
    <mergeCell ref="AM140:AM144"/>
    <mergeCell ref="AN140:AN144"/>
    <mergeCell ref="AO140:AO144"/>
    <mergeCell ref="AP140:AP144"/>
    <mergeCell ref="AB140:AB144"/>
    <mergeCell ref="AC140:AC144"/>
    <mergeCell ref="AD140:AD144"/>
    <mergeCell ref="AF140:AF144"/>
    <mergeCell ref="AH140:AH144"/>
    <mergeCell ref="AI140:AI144"/>
    <mergeCell ref="V140:V144"/>
    <mergeCell ref="W140:W144"/>
    <mergeCell ref="X140:X144"/>
    <mergeCell ref="Y140:Y144"/>
    <mergeCell ref="Z140:Z144"/>
    <mergeCell ref="AA140:AA144"/>
    <mergeCell ref="K140:K144"/>
    <mergeCell ref="M140:M144"/>
    <mergeCell ref="N140:N144"/>
    <mergeCell ref="O140:O144"/>
    <mergeCell ref="P140:P144"/>
    <mergeCell ref="U140:U144"/>
    <mergeCell ref="AN134:AN139"/>
    <mergeCell ref="AO134:AO139"/>
    <mergeCell ref="AP134:AP139"/>
    <mergeCell ref="AQ134:AQ139"/>
    <mergeCell ref="A140:A144"/>
    <mergeCell ref="B140:B144"/>
    <mergeCell ref="C140:C144"/>
    <mergeCell ref="D140:D144"/>
    <mergeCell ref="E140:E144"/>
    <mergeCell ref="I140:I144"/>
    <mergeCell ref="AF134:AF139"/>
    <mergeCell ref="AH134:AH139"/>
    <mergeCell ref="AI134:AI139"/>
    <mergeCell ref="AJ134:AJ139"/>
    <mergeCell ref="AL134:AL139"/>
    <mergeCell ref="AM134:AM139"/>
    <mergeCell ref="W134:W139"/>
    <mergeCell ref="Z134:Z139"/>
    <mergeCell ref="AA134:AA139"/>
    <mergeCell ref="AB134:AB139"/>
    <mergeCell ref="AC134:AC139"/>
    <mergeCell ref="AD134:AD139"/>
    <mergeCell ref="M134:M139"/>
    <mergeCell ref="N134:N139"/>
    <mergeCell ref="O134:O139"/>
    <mergeCell ref="P134:P139"/>
    <mergeCell ref="U134:U139"/>
    <mergeCell ref="V134:V139"/>
    <mergeCell ref="AP128:AP133"/>
    <mergeCell ref="AQ128:AQ133"/>
    <mergeCell ref="Z130:Z133"/>
    <mergeCell ref="A134:A139"/>
    <mergeCell ref="C134:C139"/>
    <mergeCell ref="D134:D139"/>
    <mergeCell ref="E134:E139"/>
    <mergeCell ref="I134:I139"/>
    <mergeCell ref="K134:K139"/>
    <mergeCell ref="AI128:AI133"/>
    <mergeCell ref="AJ128:AJ133"/>
    <mergeCell ref="AL128:AL133"/>
    <mergeCell ref="AM128:AM133"/>
    <mergeCell ref="AN128:AN133"/>
    <mergeCell ref="AO128:AO133"/>
    <mergeCell ref="AA128:AA133"/>
    <mergeCell ref="AB128:AB133"/>
    <mergeCell ref="AC128:AC133"/>
    <mergeCell ref="AD128:AD133"/>
    <mergeCell ref="AF128:AF133"/>
    <mergeCell ref="AH128:AH133"/>
    <mergeCell ref="T128:T133"/>
    <mergeCell ref="U128:U133"/>
    <mergeCell ref="V128:V133"/>
    <mergeCell ref="W128:W133"/>
    <mergeCell ref="X128:X133"/>
    <mergeCell ref="Y128:Y133"/>
    <mergeCell ref="N128:N133"/>
    <mergeCell ref="O128:O133"/>
    <mergeCell ref="P128:P133"/>
    <mergeCell ref="Q128:Q133"/>
    <mergeCell ref="R128:R133"/>
    <mergeCell ref="S128:S133"/>
    <mergeCell ref="AP123:AP127"/>
    <mergeCell ref="AQ123:AQ127"/>
    <mergeCell ref="A128:A133"/>
    <mergeCell ref="C128:C133"/>
    <mergeCell ref="D128:D133"/>
    <mergeCell ref="E128:E133"/>
    <mergeCell ref="I128:I133"/>
    <mergeCell ref="K128:K133"/>
    <mergeCell ref="M128:M133"/>
    <mergeCell ref="AI123:AI127"/>
    <mergeCell ref="AJ123:AJ127"/>
    <mergeCell ref="AL123:AL127"/>
    <mergeCell ref="AM123:AM127"/>
    <mergeCell ref="AN123:AN127"/>
    <mergeCell ref="AO123:AO127"/>
    <mergeCell ref="AA123:AA127"/>
    <mergeCell ref="AB123:AB127"/>
    <mergeCell ref="AC123:AC127"/>
    <mergeCell ref="AD123:AD127"/>
    <mergeCell ref="AF123:AF127"/>
    <mergeCell ref="AH123:AH127"/>
    <mergeCell ref="U123:U127"/>
    <mergeCell ref="V123:V127"/>
    <mergeCell ref="W123:W127"/>
    <mergeCell ref="X123:X127"/>
    <mergeCell ref="Y123:Y127"/>
    <mergeCell ref="Z123:Z127"/>
    <mergeCell ref="I123:I127"/>
    <mergeCell ref="K123:K127"/>
    <mergeCell ref="M123:M127"/>
    <mergeCell ref="N123:N127"/>
    <mergeCell ref="O123:O127"/>
    <mergeCell ref="P123:P127"/>
    <mergeCell ref="AM119:AM122"/>
    <mergeCell ref="AN119:AN122"/>
    <mergeCell ref="AO119:AO122"/>
    <mergeCell ref="AP119:AP122"/>
    <mergeCell ref="AQ119:AQ122"/>
    <mergeCell ref="A123:A127"/>
    <mergeCell ref="C123:C127"/>
    <mergeCell ref="D123:D127"/>
    <mergeCell ref="E123:E127"/>
    <mergeCell ref="AD119:AD122"/>
    <mergeCell ref="AF119:AF122"/>
    <mergeCell ref="AH119:AH122"/>
    <mergeCell ref="AI119:AI122"/>
    <mergeCell ref="AJ119:AJ122"/>
    <mergeCell ref="AL119:AL122"/>
    <mergeCell ref="X119:X122"/>
    <mergeCell ref="Y119:Y122"/>
    <mergeCell ref="Z119:Z121"/>
    <mergeCell ref="AA119:AA122"/>
    <mergeCell ref="AB119:AB122"/>
    <mergeCell ref="AC119:AC122"/>
    <mergeCell ref="N119:N122"/>
    <mergeCell ref="O119:O122"/>
    <mergeCell ref="P119:P122"/>
    <mergeCell ref="U119:U122"/>
    <mergeCell ref="V119:V122"/>
    <mergeCell ref="W119:W122"/>
    <mergeCell ref="AP113:AP118"/>
    <mergeCell ref="AQ113:AQ118"/>
    <mergeCell ref="A119:A122"/>
    <mergeCell ref="C119:C122"/>
    <mergeCell ref="D119:D122"/>
    <mergeCell ref="E119:E122"/>
    <mergeCell ref="I119:I122"/>
    <mergeCell ref="K119:K122"/>
    <mergeCell ref="M119:M122"/>
    <mergeCell ref="AI113:AI118"/>
    <mergeCell ref="AJ113:AJ118"/>
    <mergeCell ref="AL113:AL118"/>
    <mergeCell ref="AM113:AM118"/>
    <mergeCell ref="AN113:AN118"/>
    <mergeCell ref="AO113:AO118"/>
    <mergeCell ref="P113:P118"/>
    <mergeCell ref="U113:U118"/>
    <mergeCell ref="V113:V118"/>
    <mergeCell ref="X113:X118"/>
    <mergeCell ref="Y113:Y118"/>
    <mergeCell ref="AA113:AA118"/>
    <mergeCell ref="AM111:AM112"/>
    <mergeCell ref="A113:A118"/>
    <mergeCell ref="C113:C118"/>
    <mergeCell ref="D113:D118"/>
    <mergeCell ref="E113:E118"/>
    <mergeCell ref="I113:I118"/>
    <mergeCell ref="K113:K118"/>
    <mergeCell ref="M113:M118"/>
    <mergeCell ref="N113:N118"/>
    <mergeCell ref="O113:O118"/>
    <mergeCell ref="AF111:AF112"/>
    <mergeCell ref="AH111:AH112"/>
    <mergeCell ref="AI111:AI112"/>
    <mergeCell ref="AJ111:AJ112"/>
    <mergeCell ref="AK111:AK112"/>
    <mergeCell ref="AL111:AL112"/>
    <mergeCell ref="Y111:Y112"/>
    <mergeCell ref="Z111:Z112"/>
    <mergeCell ref="AA111:AA112"/>
    <mergeCell ref="AB111:AB112"/>
    <mergeCell ref="AC111:AC112"/>
    <mergeCell ref="AD111:AD112"/>
    <mergeCell ref="S111:S112"/>
    <mergeCell ref="T111:T112"/>
    <mergeCell ref="U111:U112"/>
    <mergeCell ref="V111:V112"/>
    <mergeCell ref="W111:W112"/>
    <mergeCell ref="X111:X112"/>
    <mergeCell ref="M111:M112"/>
    <mergeCell ref="N111:N112"/>
    <mergeCell ref="O111:O112"/>
    <mergeCell ref="P111:P112"/>
    <mergeCell ref="Q111:Q112"/>
    <mergeCell ref="R111:R112"/>
    <mergeCell ref="AP81:AP84"/>
    <mergeCell ref="AQ81:AQ84"/>
    <mergeCell ref="E90:H90"/>
    <mergeCell ref="A111:A112"/>
    <mergeCell ref="B111:B112"/>
    <mergeCell ref="C111:C112"/>
    <mergeCell ref="D111:D112"/>
    <mergeCell ref="E111:E112"/>
    <mergeCell ref="I111:I112"/>
    <mergeCell ref="K111:K112"/>
    <mergeCell ref="AI81:AI84"/>
    <mergeCell ref="AJ81:AJ84"/>
    <mergeCell ref="AL81:AL84"/>
    <mergeCell ref="AM81:AM84"/>
    <mergeCell ref="AN81:AN84"/>
    <mergeCell ref="AO81:AO84"/>
    <mergeCell ref="AA81:AA84"/>
    <mergeCell ref="AB81:AB84"/>
    <mergeCell ref="AC81:AC84"/>
    <mergeCell ref="AD81:AD84"/>
    <mergeCell ref="AF81:AF84"/>
    <mergeCell ref="AH81:AH84"/>
    <mergeCell ref="U81:U84"/>
    <mergeCell ref="V81:V84"/>
    <mergeCell ref="W81:W84"/>
    <mergeCell ref="X81:X84"/>
    <mergeCell ref="Y81:Y84"/>
    <mergeCell ref="Z81:Z84"/>
    <mergeCell ref="I81:I84"/>
    <mergeCell ref="K81:K84"/>
    <mergeCell ref="M81:M84"/>
    <mergeCell ref="N81:N84"/>
    <mergeCell ref="O81:O84"/>
    <mergeCell ref="P81:P84"/>
    <mergeCell ref="AM76:AM80"/>
    <mergeCell ref="AN76:AN80"/>
    <mergeCell ref="AO76:AO80"/>
    <mergeCell ref="AP76:AP80"/>
    <mergeCell ref="AQ76:AQ80"/>
    <mergeCell ref="A81:A84"/>
    <mergeCell ref="C81:C84"/>
    <mergeCell ref="D81:D84"/>
    <mergeCell ref="E81:E84"/>
    <mergeCell ref="AF76:AF80"/>
    <mergeCell ref="AG76:AG80"/>
    <mergeCell ref="AH76:AH80"/>
    <mergeCell ref="AI76:AI80"/>
    <mergeCell ref="AJ76:AJ80"/>
    <mergeCell ref="AL76:AL80"/>
    <mergeCell ref="Y76:Y80"/>
    <mergeCell ref="Z76:Z80"/>
    <mergeCell ref="AA76:AA80"/>
    <mergeCell ref="AB76:AB80"/>
    <mergeCell ref="AC76:AC80"/>
    <mergeCell ref="AD76:AD80"/>
    <mergeCell ref="O76:O80"/>
    <mergeCell ref="P76:P80"/>
    <mergeCell ref="U76:U80"/>
    <mergeCell ref="V76:V80"/>
    <mergeCell ref="W76:W80"/>
    <mergeCell ref="X76:X80"/>
    <mergeCell ref="AQ72:AQ75"/>
    <mergeCell ref="A76:A80"/>
    <mergeCell ref="C76:C80"/>
    <mergeCell ref="D76:D80"/>
    <mergeCell ref="E76:E80"/>
    <mergeCell ref="I76:I80"/>
    <mergeCell ref="K76:K80"/>
    <mergeCell ref="M76:M80"/>
    <mergeCell ref="N76:N80"/>
    <mergeCell ref="AJ72:AJ75"/>
    <mergeCell ref="AL72:AL75"/>
    <mergeCell ref="AM72:AM75"/>
    <mergeCell ref="AN72:AN75"/>
    <mergeCell ref="AO72:AO75"/>
    <mergeCell ref="AP72:AP75"/>
    <mergeCell ref="AB72:AB75"/>
    <mergeCell ref="AC72:AC75"/>
    <mergeCell ref="AD72:AD75"/>
    <mergeCell ref="AF72:AF75"/>
    <mergeCell ref="AH72:AH75"/>
    <mergeCell ref="AI72:AI75"/>
    <mergeCell ref="V72:V75"/>
    <mergeCell ref="W72:W75"/>
    <mergeCell ref="X72:X75"/>
    <mergeCell ref="Y72:Y75"/>
    <mergeCell ref="Z72:Z75"/>
    <mergeCell ref="AA72:AA75"/>
    <mergeCell ref="K72:K75"/>
    <mergeCell ref="M72:M75"/>
    <mergeCell ref="N72:N75"/>
    <mergeCell ref="O72:O75"/>
    <mergeCell ref="P72:P75"/>
    <mergeCell ref="U72:U75"/>
    <mergeCell ref="A72:A75"/>
    <mergeCell ref="C72:C75"/>
    <mergeCell ref="D72:D75"/>
    <mergeCell ref="E72:E75"/>
    <mergeCell ref="I72:I75"/>
    <mergeCell ref="AN62:AN65"/>
    <mergeCell ref="A66:A71"/>
    <mergeCell ref="C66:C71"/>
    <mergeCell ref="D66:D71"/>
    <mergeCell ref="E66:E71"/>
    <mergeCell ref="K66:K71"/>
    <mergeCell ref="M66:P71"/>
    <mergeCell ref="AF62:AF65"/>
    <mergeCell ref="AH62:AH65"/>
    <mergeCell ref="AI62:AI65"/>
    <mergeCell ref="AJ62:AJ65"/>
    <mergeCell ref="AL62:AL65"/>
    <mergeCell ref="AM62:AM65"/>
    <mergeCell ref="Y62:Y65"/>
    <mergeCell ref="Z62:Z65"/>
    <mergeCell ref="AA62:AA65"/>
    <mergeCell ref="AB62:AB65"/>
    <mergeCell ref="AC62:AC65"/>
    <mergeCell ref="AD62:AD65"/>
    <mergeCell ref="K62:K65"/>
    <mergeCell ref="M62:P65"/>
    <mergeCell ref="U62:U65"/>
    <mergeCell ref="V62:V65"/>
    <mergeCell ref="W62:W65"/>
    <mergeCell ref="X62:X65"/>
    <mergeCell ref="A62:A65"/>
    <mergeCell ref="C62:C65"/>
    <mergeCell ref="D62:D65"/>
    <mergeCell ref="E62:E65"/>
    <mergeCell ref="I62:I65"/>
    <mergeCell ref="X56:X60"/>
    <mergeCell ref="Y56:Y60"/>
    <mergeCell ref="AB56:AB60"/>
    <mergeCell ref="AO52:AO55"/>
    <mergeCell ref="AP52:AP55"/>
    <mergeCell ref="AQ52:AQ55"/>
    <mergeCell ref="AJ52:AJ55"/>
    <mergeCell ref="AL52:AL55"/>
    <mergeCell ref="AM52:AM55"/>
    <mergeCell ref="AN52:AN55"/>
    <mergeCell ref="AL56:AL60"/>
    <mergeCell ref="AM56:AM60"/>
    <mergeCell ref="AN56:AN60"/>
    <mergeCell ref="AO56:AO60"/>
    <mergeCell ref="AP56:AP60"/>
    <mergeCell ref="AQ56:AQ60"/>
    <mergeCell ref="AC56:AC60"/>
    <mergeCell ref="AD56:AD60"/>
    <mergeCell ref="AF56:AF60"/>
    <mergeCell ref="AH56:AH60"/>
    <mergeCell ref="AI56:AI60"/>
    <mergeCell ref="AJ56:AJ60"/>
    <mergeCell ref="A56:A60"/>
    <mergeCell ref="C56:C60"/>
    <mergeCell ref="D56:D60"/>
    <mergeCell ref="E56:E60"/>
    <mergeCell ref="I56:I60"/>
    <mergeCell ref="K56:K60"/>
    <mergeCell ref="M56:M60"/>
    <mergeCell ref="AH52:AH55"/>
    <mergeCell ref="AI52:AI55"/>
    <mergeCell ref="Y52:Y55"/>
    <mergeCell ref="Z52:Z55"/>
    <mergeCell ref="AB52:AB55"/>
    <mergeCell ref="AC52:AC55"/>
    <mergeCell ref="AD52:AD55"/>
    <mergeCell ref="AF52:AF55"/>
    <mergeCell ref="O52:O55"/>
    <mergeCell ref="P52:P55"/>
    <mergeCell ref="U52:U55"/>
    <mergeCell ref="V52:V55"/>
    <mergeCell ref="W52:W55"/>
    <mergeCell ref="X52:X55"/>
    <mergeCell ref="N56:N60"/>
    <mergeCell ref="O56:O60"/>
    <mergeCell ref="P56:P60"/>
    <mergeCell ref="AP48:AP51"/>
    <mergeCell ref="AQ48:AQ51"/>
    <mergeCell ref="A52:A55"/>
    <mergeCell ref="C52:C55"/>
    <mergeCell ref="D52:D55"/>
    <mergeCell ref="E52:E55"/>
    <mergeCell ref="I52:I55"/>
    <mergeCell ref="K52:K55"/>
    <mergeCell ref="M52:M55"/>
    <mergeCell ref="N52:N55"/>
    <mergeCell ref="AI48:AI51"/>
    <mergeCell ref="AJ48:AJ51"/>
    <mergeCell ref="AL48:AL51"/>
    <mergeCell ref="AM48:AM51"/>
    <mergeCell ref="AN48:AN51"/>
    <mergeCell ref="AO48:AO51"/>
    <mergeCell ref="AA48:AA51"/>
    <mergeCell ref="AB48:AB51"/>
    <mergeCell ref="AC48:AC51"/>
    <mergeCell ref="AD48:AD51"/>
    <mergeCell ref="AF48:AF51"/>
    <mergeCell ref="AH48:AH51"/>
    <mergeCell ref="U48:U51"/>
    <mergeCell ref="V48:V51"/>
    <mergeCell ref="W48:W51"/>
    <mergeCell ref="X48:X51"/>
    <mergeCell ref="Y48:Y51"/>
    <mergeCell ref="Z48:Z51"/>
    <mergeCell ref="I48:I51"/>
    <mergeCell ref="K48:K51"/>
    <mergeCell ref="M48:M51"/>
    <mergeCell ref="N48:N51"/>
    <mergeCell ref="O48:O51"/>
    <mergeCell ref="P48:P51"/>
    <mergeCell ref="AM44:AM47"/>
    <mergeCell ref="AN44:AN47"/>
    <mergeCell ref="AO44:AO47"/>
    <mergeCell ref="AP44:AP47"/>
    <mergeCell ref="AQ44:AQ47"/>
    <mergeCell ref="A48:A51"/>
    <mergeCell ref="B48:B51"/>
    <mergeCell ref="C48:C51"/>
    <mergeCell ref="D48:D51"/>
    <mergeCell ref="E48:E51"/>
    <mergeCell ref="AD44:AD47"/>
    <mergeCell ref="AF44:AF47"/>
    <mergeCell ref="AH44:AH47"/>
    <mergeCell ref="AI44:AI47"/>
    <mergeCell ref="AJ44:AJ47"/>
    <mergeCell ref="AL44:AL47"/>
    <mergeCell ref="X44:X47"/>
    <mergeCell ref="Y44:Y47"/>
    <mergeCell ref="Z44:Z47"/>
    <mergeCell ref="AA44:AA47"/>
    <mergeCell ref="AB44:AB47"/>
    <mergeCell ref="AC44:AC47"/>
    <mergeCell ref="N44:N47"/>
    <mergeCell ref="O44:O47"/>
    <mergeCell ref="P44:P47"/>
    <mergeCell ref="U44:U47"/>
    <mergeCell ref="V44:V47"/>
    <mergeCell ref="W44:W47"/>
    <mergeCell ref="AP7:AP8"/>
    <mergeCell ref="AQ7:AQ8"/>
    <mergeCell ref="A44:A47"/>
    <mergeCell ref="B44:B47"/>
    <mergeCell ref="C44:C47"/>
    <mergeCell ref="D44:D47"/>
    <mergeCell ref="E44:E47"/>
    <mergeCell ref="I44:I47"/>
    <mergeCell ref="K44:K47"/>
    <mergeCell ref="M44:M47"/>
    <mergeCell ref="AJ7:AJ8"/>
    <mergeCell ref="AK7:AK8"/>
    <mergeCell ref="AL7:AL8"/>
    <mergeCell ref="AM7:AM8"/>
    <mergeCell ref="AN7:AN8"/>
    <mergeCell ref="AO7:AO8"/>
    <mergeCell ref="P7:P8"/>
    <mergeCell ref="U7:W7"/>
    <mergeCell ref="X7:X8"/>
    <mergeCell ref="Y7:Y8"/>
    <mergeCell ref="A1:AH1"/>
    <mergeCell ref="A2:AH2"/>
    <mergeCell ref="Z7:AH7"/>
    <mergeCell ref="AI7:AI8"/>
    <mergeCell ref="A7:A8"/>
    <mergeCell ref="B7:B8"/>
    <mergeCell ref="C7:C8"/>
    <mergeCell ref="I7:I8"/>
    <mergeCell ref="J7:L7"/>
    <mergeCell ref="M7:M8"/>
    <mergeCell ref="N7:N8"/>
    <mergeCell ref="O7:O8"/>
  </mergeCells>
  <pageMargins left="0.70866141732283472" right="0.70866141732283472" top="0.74803149606299213" bottom="0.74803149606299213" header="0.31496062992125984" footer="0.31496062992125984"/>
  <pageSetup scale="80" orientation="landscape"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437"/>
  <sheetViews>
    <sheetView topLeftCell="A164" zoomScale="90" zoomScaleNormal="90" workbookViewId="0">
      <selection activeCell="B174" sqref="B174"/>
    </sheetView>
  </sheetViews>
  <sheetFormatPr baseColWidth="10" defaultRowHeight="12.75" x14ac:dyDescent="0.2"/>
  <cols>
    <col min="1" max="1" width="9.28515625" style="27" customWidth="1"/>
    <col min="2" max="2" width="40" style="27" customWidth="1"/>
    <col min="3" max="3" width="18.5703125" style="27" customWidth="1"/>
    <col min="4" max="4" width="13.5703125" style="27" customWidth="1"/>
    <col min="5" max="5" width="16.85546875" style="27" customWidth="1"/>
    <col min="6" max="9" width="11.42578125" style="27" hidden="1" customWidth="1"/>
    <col min="10" max="10" width="13.5703125" style="27" customWidth="1"/>
    <col min="11" max="16384" width="11.42578125" style="27"/>
  </cols>
  <sheetData>
    <row r="1" spans="1:10" x14ac:dyDescent="0.2">
      <c r="A1" s="2940" t="s">
        <v>0</v>
      </c>
      <c r="B1" s="2941"/>
      <c r="C1" s="2941"/>
      <c r="D1" s="2941"/>
      <c r="E1" s="2941"/>
      <c r="F1" s="2941"/>
      <c r="G1" s="2941"/>
      <c r="H1" s="2941"/>
      <c r="I1" s="2941"/>
      <c r="J1" s="2942"/>
    </row>
    <row r="2" spans="1:10" x14ac:dyDescent="0.2">
      <c r="A2" s="2943" t="s">
        <v>43</v>
      </c>
      <c r="B2" s="2944"/>
      <c r="C2" s="2944"/>
      <c r="D2" s="2944"/>
      <c r="E2" s="2944"/>
      <c r="F2" s="2944"/>
      <c r="G2" s="2944"/>
      <c r="H2" s="2944"/>
      <c r="I2" s="2944"/>
      <c r="J2" s="2945"/>
    </row>
    <row r="3" spans="1:10" x14ac:dyDescent="0.2">
      <c r="A3" s="33"/>
      <c r="B3" s="1361"/>
      <c r="C3" s="1361"/>
      <c r="D3" s="1361"/>
      <c r="E3" s="1361"/>
      <c r="F3" s="1362"/>
      <c r="G3" s="1362"/>
      <c r="H3" s="1362"/>
      <c r="I3" s="1362"/>
      <c r="J3" s="1360"/>
    </row>
    <row r="4" spans="1:10" ht="23.25" customHeight="1" x14ac:dyDescent="0.2">
      <c r="A4" s="2049" t="s">
        <v>3</v>
      </c>
      <c r="B4" s="2049" t="s">
        <v>4</v>
      </c>
      <c r="C4" s="1349" t="s">
        <v>6</v>
      </c>
      <c r="D4" s="1349"/>
      <c r="E4" s="2049" t="s">
        <v>13</v>
      </c>
      <c r="F4" s="1322" t="s">
        <v>62</v>
      </c>
      <c r="G4" s="1322" t="s">
        <v>59</v>
      </c>
      <c r="H4" s="1322" t="s">
        <v>60</v>
      </c>
      <c r="I4" s="1322" t="s">
        <v>61</v>
      </c>
      <c r="J4" s="1350" t="s">
        <v>2001</v>
      </c>
    </row>
    <row r="5" spans="1:10" ht="12.75" customHeight="1" x14ac:dyDescent="0.2">
      <c r="A5" s="2049"/>
      <c r="B5" s="2049"/>
      <c r="C5" s="1335" t="s">
        <v>20</v>
      </c>
      <c r="D5" s="1335" t="s">
        <v>21</v>
      </c>
      <c r="E5" s="2049" t="s">
        <v>27</v>
      </c>
      <c r="F5" s="1322"/>
      <c r="G5" s="1322"/>
      <c r="H5" s="1322"/>
      <c r="I5" s="1322"/>
      <c r="J5" s="1335" t="s">
        <v>2002</v>
      </c>
    </row>
    <row r="6" spans="1:10" ht="26.25" customHeight="1" x14ac:dyDescent="0.2">
      <c r="A6" s="1322" t="s">
        <v>45</v>
      </c>
      <c r="B6" s="1332" t="s">
        <v>46</v>
      </c>
      <c r="C6" s="1332" t="s">
        <v>41</v>
      </c>
      <c r="D6" s="1335" t="s">
        <v>40</v>
      </c>
      <c r="E6" s="130">
        <v>13837500</v>
      </c>
      <c r="F6" s="1317" t="s">
        <v>65</v>
      </c>
      <c r="G6" s="130">
        <v>6918750</v>
      </c>
      <c r="H6" s="130">
        <v>6351411</v>
      </c>
      <c r="I6" s="395">
        <v>39876</v>
      </c>
      <c r="J6" s="1335">
        <v>0</v>
      </c>
    </row>
    <row r="7" spans="1:10" ht="25.5" x14ac:dyDescent="0.2">
      <c r="A7" s="1322" t="s">
        <v>54</v>
      </c>
      <c r="B7" s="1332" t="s">
        <v>55</v>
      </c>
      <c r="C7" s="1332" t="s">
        <v>95</v>
      </c>
      <c r="D7" s="1335" t="s">
        <v>56</v>
      </c>
      <c r="E7" s="130">
        <v>11977350</v>
      </c>
      <c r="F7" s="1317" t="s">
        <v>65</v>
      </c>
      <c r="G7" s="130">
        <f>E7/2</f>
        <v>5988675</v>
      </c>
      <c r="H7" s="130">
        <v>5481584</v>
      </c>
      <c r="I7" s="395">
        <v>39876</v>
      </c>
      <c r="J7" s="1335">
        <v>0</v>
      </c>
    </row>
    <row r="8" spans="1:10" ht="25.5" x14ac:dyDescent="0.2">
      <c r="A8" s="1322" t="s">
        <v>66</v>
      </c>
      <c r="B8" s="1332" t="s">
        <v>67</v>
      </c>
      <c r="C8" s="1332" t="s">
        <v>68</v>
      </c>
      <c r="D8" s="1335" t="s">
        <v>69</v>
      </c>
      <c r="E8" s="130">
        <v>13840873</v>
      </c>
      <c r="F8" s="1317" t="s">
        <v>65</v>
      </c>
      <c r="G8" s="130">
        <f>E8/2</f>
        <v>6920436.5</v>
      </c>
      <c r="H8" s="130"/>
      <c r="I8" s="130"/>
      <c r="J8" s="73">
        <v>6904397</v>
      </c>
    </row>
    <row r="9" spans="1:10" ht="25.5" x14ac:dyDescent="0.2">
      <c r="A9" s="1322" t="s">
        <v>73</v>
      </c>
      <c r="B9" s="1332" t="s">
        <v>74</v>
      </c>
      <c r="C9" s="1332" t="s">
        <v>75</v>
      </c>
      <c r="D9" s="1335" t="s">
        <v>76</v>
      </c>
      <c r="E9" s="130">
        <v>9982960</v>
      </c>
      <c r="F9" s="130"/>
      <c r="G9" s="130"/>
      <c r="H9" s="130"/>
      <c r="I9" s="130"/>
      <c r="J9" s="1335">
        <v>0</v>
      </c>
    </row>
    <row r="10" spans="1:10" ht="25.5" x14ac:dyDescent="0.2">
      <c r="A10" s="1322" t="s">
        <v>79</v>
      </c>
      <c r="B10" s="1332" t="s">
        <v>80</v>
      </c>
      <c r="C10" s="1332" t="s">
        <v>81</v>
      </c>
      <c r="D10" s="1335" t="s">
        <v>82</v>
      </c>
      <c r="E10" s="130">
        <v>6243250</v>
      </c>
      <c r="F10" s="130"/>
      <c r="G10" s="130"/>
      <c r="H10" s="130"/>
      <c r="I10" s="130"/>
      <c r="J10" s="1335">
        <v>0</v>
      </c>
    </row>
    <row r="11" spans="1:10" ht="40.5" customHeight="1" x14ac:dyDescent="0.2">
      <c r="A11" s="1322" t="s">
        <v>85</v>
      </c>
      <c r="B11" s="1332" t="s">
        <v>86</v>
      </c>
      <c r="C11" s="1332" t="s">
        <v>87</v>
      </c>
      <c r="D11" s="1335" t="s">
        <v>88</v>
      </c>
      <c r="E11" s="130">
        <v>13892672</v>
      </c>
      <c r="F11" s="1317" t="s">
        <v>65</v>
      </c>
      <c r="G11" s="130">
        <v>6946336</v>
      </c>
      <c r="H11" s="130">
        <v>6372675</v>
      </c>
      <c r="I11" s="395">
        <v>39903</v>
      </c>
      <c r="J11" s="1335">
        <v>0</v>
      </c>
    </row>
    <row r="12" spans="1:10" ht="28.5" customHeight="1" x14ac:dyDescent="0.2">
      <c r="A12" s="1322" t="s">
        <v>97</v>
      </c>
      <c r="B12" s="1332" t="s">
        <v>98</v>
      </c>
      <c r="C12" s="1332" t="s">
        <v>99</v>
      </c>
      <c r="D12" s="1335" t="s">
        <v>100</v>
      </c>
      <c r="E12" s="130">
        <v>13765908</v>
      </c>
      <c r="F12" s="1317" t="s">
        <v>65</v>
      </c>
      <c r="G12" s="130">
        <f>E12/2</f>
        <v>6882954</v>
      </c>
      <c r="H12" s="130"/>
      <c r="I12" s="130"/>
      <c r="J12" s="1335">
        <v>0</v>
      </c>
    </row>
    <row r="13" spans="1:10" ht="25.5" x14ac:dyDescent="0.2">
      <c r="A13" s="1322" t="s">
        <v>105</v>
      </c>
      <c r="B13" s="1332" t="s">
        <v>114</v>
      </c>
      <c r="C13" s="1332" t="s">
        <v>115</v>
      </c>
      <c r="D13" s="1335" t="s">
        <v>116</v>
      </c>
      <c r="E13" s="130">
        <v>13494049</v>
      </c>
      <c r="F13" s="130"/>
      <c r="G13" s="130"/>
      <c r="H13" s="130"/>
      <c r="I13" s="130"/>
      <c r="J13" s="1335">
        <v>0</v>
      </c>
    </row>
    <row r="14" spans="1:10" ht="25.5" x14ac:dyDescent="0.2">
      <c r="A14" s="1322" t="s">
        <v>106</v>
      </c>
      <c r="B14" s="1332" t="s">
        <v>107</v>
      </c>
      <c r="C14" s="1332" t="s">
        <v>108</v>
      </c>
      <c r="D14" s="1335" t="s">
        <v>109</v>
      </c>
      <c r="E14" s="130">
        <v>12994541</v>
      </c>
      <c r="F14" s="1317" t="s">
        <v>65</v>
      </c>
      <c r="G14" s="130">
        <f>E14*50%</f>
        <v>6497270.5</v>
      </c>
      <c r="H14" s="130"/>
      <c r="I14" s="130"/>
      <c r="J14" s="1335">
        <v>0</v>
      </c>
    </row>
    <row r="15" spans="1:10" ht="25.5" x14ac:dyDescent="0.2">
      <c r="A15" s="1322" t="s">
        <v>120</v>
      </c>
      <c r="B15" s="1332" t="s">
        <v>127</v>
      </c>
      <c r="C15" s="1332" t="s">
        <v>87</v>
      </c>
      <c r="D15" s="1335" t="s">
        <v>88</v>
      </c>
      <c r="E15" s="130">
        <v>13196347</v>
      </c>
      <c r="F15" s="130"/>
      <c r="G15" s="130"/>
      <c r="H15" s="130"/>
      <c r="I15" s="130"/>
      <c r="J15" s="1335">
        <v>0</v>
      </c>
    </row>
    <row r="16" spans="1:10" ht="25.5" x14ac:dyDescent="0.2">
      <c r="A16" s="1322" t="s">
        <v>134</v>
      </c>
      <c r="B16" s="1332" t="s">
        <v>123</v>
      </c>
      <c r="C16" s="1332" t="s">
        <v>81</v>
      </c>
      <c r="D16" s="1335" t="s">
        <v>82</v>
      </c>
      <c r="E16" s="130">
        <v>13879564</v>
      </c>
      <c r="F16" s="130"/>
      <c r="G16" s="130"/>
      <c r="H16" s="130"/>
      <c r="I16" s="130"/>
      <c r="J16" s="1335">
        <v>0</v>
      </c>
    </row>
    <row r="17" spans="1:10" ht="25.5" x14ac:dyDescent="0.2">
      <c r="A17" s="1322" t="s">
        <v>135</v>
      </c>
      <c r="B17" s="1332" t="s">
        <v>137</v>
      </c>
      <c r="C17" s="1332" t="s">
        <v>115</v>
      </c>
      <c r="D17" s="1335" t="s">
        <v>116</v>
      </c>
      <c r="E17" s="130">
        <v>11985708</v>
      </c>
      <c r="F17" s="130"/>
      <c r="G17" s="130"/>
      <c r="H17" s="130"/>
      <c r="I17" s="130"/>
      <c r="J17" s="1335">
        <v>0</v>
      </c>
    </row>
    <row r="18" spans="1:10" ht="25.5" x14ac:dyDescent="0.2">
      <c r="A18" s="1322" t="s">
        <v>136</v>
      </c>
      <c r="B18" s="1332" t="s">
        <v>139</v>
      </c>
      <c r="C18" s="1332" t="s">
        <v>140</v>
      </c>
      <c r="D18" s="1335" t="s">
        <v>141</v>
      </c>
      <c r="E18" s="130">
        <v>11641750</v>
      </c>
      <c r="F18" s="130"/>
      <c r="G18" s="130"/>
      <c r="H18" s="130"/>
      <c r="I18" s="130"/>
      <c r="J18" s="1334">
        <v>5574440</v>
      </c>
    </row>
    <row r="19" spans="1:10" ht="25.5" x14ac:dyDescent="0.2">
      <c r="A19" s="1322" t="s">
        <v>144</v>
      </c>
      <c r="B19" s="1332" t="s">
        <v>153</v>
      </c>
      <c r="C19" s="1332" t="s">
        <v>154</v>
      </c>
      <c r="D19" s="1335" t="s">
        <v>155</v>
      </c>
      <c r="E19" s="130">
        <v>7261356</v>
      </c>
      <c r="F19" s="130"/>
      <c r="G19" s="130"/>
      <c r="H19" s="130"/>
      <c r="I19" s="130"/>
      <c r="J19" s="1335">
        <v>0</v>
      </c>
    </row>
    <row r="20" spans="1:10" ht="25.5" x14ac:dyDescent="0.2">
      <c r="A20" s="1322" t="s">
        <v>145</v>
      </c>
      <c r="B20" s="1332" t="s">
        <v>158</v>
      </c>
      <c r="C20" s="1332" t="s">
        <v>159</v>
      </c>
      <c r="D20" s="1335" t="s">
        <v>160</v>
      </c>
      <c r="E20" s="130">
        <v>8235380</v>
      </c>
      <c r="F20" s="130"/>
      <c r="G20" s="130"/>
      <c r="H20" s="130"/>
      <c r="I20" s="130"/>
      <c r="J20" s="1335">
        <v>0</v>
      </c>
    </row>
    <row r="21" spans="1:10" ht="38.25" x14ac:dyDescent="0.2">
      <c r="A21" s="1322" t="s">
        <v>146</v>
      </c>
      <c r="B21" s="1332" t="s">
        <v>162</v>
      </c>
      <c r="C21" s="1332" t="s">
        <v>163</v>
      </c>
      <c r="D21" s="1335" t="s">
        <v>164</v>
      </c>
      <c r="E21" s="130">
        <v>8157132</v>
      </c>
      <c r="F21" s="130"/>
      <c r="G21" s="130"/>
      <c r="H21" s="130"/>
      <c r="I21" s="130"/>
      <c r="J21" s="1335">
        <v>0</v>
      </c>
    </row>
    <row r="22" spans="1:10" x14ac:dyDescent="0.2">
      <c r="A22" s="1322" t="s">
        <v>147</v>
      </c>
      <c r="B22" s="1332" t="s">
        <v>166</v>
      </c>
      <c r="C22" s="1332" t="s">
        <v>167</v>
      </c>
      <c r="D22" s="1335" t="s">
        <v>168</v>
      </c>
      <c r="E22" s="130">
        <v>9998163</v>
      </c>
      <c r="F22" s="130"/>
      <c r="G22" s="130"/>
      <c r="H22" s="130"/>
      <c r="I22" s="130"/>
      <c r="J22" s="1335">
        <v>0</v>
      </c>
    </row>
    <row r="23" spans="1:10" ht="25.5" x14ac:dyDescent="0.2">
      <c r="A23" s="1322" t="s">
        <v>148</v>
      </c>
      <c r="B23" s="1332" t="s">
        <v>170</v>
      </c>
      <c r="C23" s="1332" t="s">
        <v>108</v>
      </c>
      <c r="D23" s="1335" t="s">
        <v>109</v>
      </c>
      <c r="E23" s="130">
        <v>12786532</v>
      </c>
      <c r="F23" s="130"/>
      <c r="G23" s="130"/>
      <c r="H23" s="130"/>
      <c r="I23" s="130"/>
      <c r="J23" s="1335">
        <v>0</v>
      </c>
    </row>
    <row r="24" spans="1:10" ht="25.5" x14ac:dyDescent="0.2">
      <c r="A24" s="1322" t="s">
        <v>149</v>
      </c>
      <c r="B24" s="1332" t="s">
        <v>171</v>
      </c>
      <c r="C24" s="1332" t="s">
        <v>172</v>
      </c>
      <c r="D24" s="1335" t="s">
        <v>173</v>
      </c>
      <c r="E24" s="130">
        <v>13789928</v>
      </c>
      <c r="F24" s="130"/>
      <c r="G24" s="130"/>
      <c r="H24" s="130"/>
      <c r="I24" s="130"/>
      <c r="J24" s="1335">
        <v>0</v>
      </c>
    </row>
    <row r="25" spans="1:10" ht="25.5" x14ac:dyDescent="0.2">
      <c r="A25" s="1322" t="s">
        <v>150</v>
      </c>
      <c r="B25" s="1332" t="s">
        <v>151</v>
      </c>
      <c r="C25" s="1332" t="s">
        <v>41</v>
      </c>
      <c r="D25" s="1335" t="s">
        <v>40</v>
      </c>
      <c r="E25" s="130">
        <v>13392803</v>
      </c>
      <c r="F25" s="130"/>
      <c r="G25" s="130"/>
      <c r="H25" s="130"/>
      <c r="I25" s="130"/>
      <c r="J25" s="1335">
        <v>0</v>
      </c>
    </row>
    <row r="26" spans="1:10" ht="25.5" x14ac:dyDescent="0.2">
      <c r="A26" s="1322" t="s">
        <v>194</v>
      </c>
      <c r="B26" s="1332" t="s">
        <v>195</v>
      </c>
      <c r="C26" s="1332" t="s">
        <v>196</v>
      </c>
      <c r="D26" s="1335" t="s">
        <v>197</v>
      </c>
      <c r="E26" s="130">
        <v>9970417</v>
      </c>
      <c r="F26" s="130"/>
      <c r="G26" s="130"/>
      <c r="H26" s="130"/>
      <c r="I26" s="130"/>
      <c r="J26" s="1335">
        <v>0</v>
      </c>
    </row>
    <row r="27" spans="1:10" ht="25.5" x14ac:dyDescent="0.2">
      <c r="A27" s="1322" t="s">
        <v>201</v>
      </c>
      <c r="B27" s="1332" t="s">
        <v>204</v>
      </c>
      <c r="C27" s="1332" t="s">
        <v>205</v>
      </c>
      <c r="D27" s="1335" t="s">
        <v>206</v>
      </c>
      <c r="E27" s="130">
        <v>10991326</v>
      </c>
      <c r="F27" s="130"/>
      <c r="G27" s="130"/>
      <c r="H27" s="130"/>
      <c r="I27" s="130"/>
      <c r="J27" s="1335">
        <v>0</v>
      </c>
    </row>
    <row r="28" spans="1:10" ht="25.5" x14ac:dyDescent="0.2">
      <c r="A28" s="1322" t="s">
        <v>202</v>
      </c>
      <c r="B28" s="1332" t="s">
        <v>210</v>
      </c>
      <c r="C28" s="1332" t="s">
        <v>211</v>
      </c>
      <c r="D28" s="1335" t="s">
        <v>212</v>
      </c>
      <c r="E28" s="130">
        <v>8992740</v>
      </c>
      <c r="F28" s="130"/>
      <c r="G28" s="130"/>
      <c r="H28" s="130"/>
      <c r="I28" s="130"/>
      <c r="J28" s="1335">
        <v>0</v>
      </c>
    </row>
    <row r="29" spans="1:10" ht="25.5" x14ac:dyDescent="0.2">
      <c r="A29" s="1322" t="s">
        <v>203</v>
      </c>
      <c r="B29" s="1332" t="s">
        <v>213</v>
      </c>
      <c r="C29" s="1332" t="s">
        <v>214</v>
      </c>
      <c r="D29" s="1335" t="s">
        <v>215</v>
      </c>
      <c r="E29" s="130">
        <v>9985937</v>
      </c>
      <c r="F29" s="130"/>
      <c r="G29" s="130"/>
      <c r="H29" s="130"/>
      <c r="I29" s="130"/>
      <c r="J29" s="1335">
        <v>0</v>
      </c>
    </row>
    <row r="30" spans="1:10" ht="38.25" x14ac:dyDescent="0.2">
      <c r="A30" s="1322" t="s">
        <v>227</v>
      </c>
      <c r="B30" s="1332" t="s">
        <v>228</v>
      </c>
      <c r="C30" s="1332" t="s">
        <v>229</v>
      </c>
      <c r="D30" s="1332" t="s">
        <v>230</v>
      </c>
      <c r="E30" s="130">
        <v>98729029</v>
      </c>
      <c r="F30" s="130"/>
      <c r="G30" s="130"/>
      <c r="H30" s="130"/>
      <c r="I30" s="130"/>
      <c r="J30" s="73">
        <v>49338511</v>
      </c>
    </row>
    <row r="31" spans="1:10" ht="25.5" x14ac:dyDescent="0.2">
      <c r="A31" s="1322" t="s">
        <v>234</v>
      </c>
      <c r="B31" s="1332" t="s">
        <v>235</v>
      </c>
      <c r="C31" s="1332" t="s">
        <v>236</v>
      </c>
      <c r="D31" s="1335" t="s">
        <v>237</v>
      </c>
      <c r="E31" s="130">
        <v>95220525</v>
      </c>
      <c r="F31" s="130"/>
      <c r="G31" s="130"/>
      <c r="H31" s="130"/>
      <c r="I31" s="130"/>
      <c r="J31" s="1335">
        <v>0</v>
      </c>
    </row>
    <row r="32" spans="1:10" ht="25.5" x14ac:dyDescent="0.2">
      <c r="A32" s="1322" t="s">
        <v>226</v>
      </c>
      <c r="B32" s="1332" t="s">
        <v>242</v>
      </c>
      <c r="C32" s="1332" t="s">
        <v>236</v>
      </c>
      <c r="D32" s="1335" t="s">
        <v>237</v>
      </c>
      <c r="E32" s="130">
        <v>69508826</v>
      </c>
      <c r="F32" s="130"/>
      <c r="G32" s="130"/>
      <c r="H32" s="130"/>
      <c r="I32" s="130"/>
      <c r="J32" s="1335">
        <v>0</v>
      </c>
    </row>
    <row r="33" spans="1:10" ht="25.5" x14ac:dyDescent="0.2">
      <c r="A33" s="1322" t="s">
        <v>245</v>
      </c>
      <c r="B33" s="1332" t="s">
        <v>247</v>
      </c>
      <c r="C33" s="1332" t="s">
        <v>229</v>
      </c>
      <c r="D33" s="1332" t="s">
        <v>230</v>
      </c>
      <c r="E33" s="130">
        <v>49228220</v>
      </c>
      <c r="F33" s="130"/>
      <c r="G33" s="130"/>
      <c r="H33" s="130"/>
      <c r="I33" s="130"/>
      <c r="J33" s="1335">
        <v>0</v>
      </c>
    </row>
    <row r="34" spans="1:10" ht="25.5" x14ac:dyDescent="0.2">
      <c r="A34" s="1322" t="s">
        <v>248</v>
      </c>
      <c r="B34" s="1332" t="s">
        <v>249</v>
      </c>
      <c r="C34" s="1332" t="s">
        <v>250</v>
      </c>
      <c r="D34" s="1335" t="s">
        <v>251</v>
      </c>
      <c r="E34" s="130">
        <v>4995120</v>
      </c>
      <c r="F34" s="130"/>
      <c r="G34" s="130"/>
      <c r="H34" s="130"/>
      <c r="I34" s="130"/>
      <c r="J34" s="1335">
        <v>0</v>
      </c>
    </row>
    <row r="35" spans="1:10" ht="38.25" x14ac:dyDescent="0.2">
      <c r="A35" s="1322" t="s">
        <v>256</v>
      </c>
      <c r="B35" s="1332" t="s">
        <v>257</v>
      </c>
      <c r="C35" s="1332" t="s">
        <v>258</v>
      </c>
      <c r="D35" s="1335" t="s">
        <v>259</v>
      </c>
      <c r="E35" s="130">
        <v>229751951</v>
      </c>
      <c r="F35" s="130"/>
      <c r="G35" s="130"/>
      <c r="H35" s="130"/>
      <c r="I35" s="130"/>
      <c r="J35" s="1335">
        <v>0</v>
      </c>
    </row>
    <row r="36" spans="1:10" ht="25.5" x14ac:dyDescent="0.2">
      <c r="A36" s="1322" t="s">
        <v>264</v>
      </c>
      <c r="B36" s="1332" t="s">
        <v>265</v>
      </c>
      <c r="C36" s="1332" t="s">
        <v>266</v>
      </c>
      <c r="D36" s="1335" t="s">
        <v>267</v>
      </c>
      <c r="E36" s="130">
        <v>10982285</v>
      </c>
      <c r="F36" s="130"/>
      <c r="G36" s="130"/>
      <c r="H36" s="130"/>
      <c r="I36" s="130"/>
      <c r="J36" s="21">
        <v>0</v>
      </c>
    </row>
    <row r="37" spans="1:10" ht="25.5" x14ac:dyDescent="0.2">
      <c r="A37" s="1322" t="s">
        <v>269</v>
      </c>
      <c r="B37" s="1332" t="s">
        <v>270</v>
      </c>
      <c r="C37" s="1332" t="s">
        <v>108</v>
      </c>
      <c r="D37" s="1335" t="s">
        <v>109</v>
      </c>
      <c r="E37" s="130">
        <v>13807028</v>
      </c>
      <c r="F37" s="130"/>
      <c r="G37" s="130"/>
      <c r="H37" s="130"/>
      <c r="I37" s="130"/>
      <c r="J37" s="1335">
        <v>0</v>
      </c>
    </row>
    <row r="38" spans="1:10" ht="25.5" x14ac:dyDescent="0.2">
      <c r="A38" s="1322" t="s">
        <v>284</v>
      </c>
      <c r="B38" s="1332" t="s">
        <v>285</v>
      </c>
      <c r="C38" s="1332" t="s">
        <v>81</v>
      </c>
      <c r="D38" s="1335" t="s">
        <v>82</v>
      </c>
      <c r="E38" s="130">
        <v>11975287</v>
      </c>
      <c r="F38" s="130"/>
      <c r="G38" s="130"/>
      <c r="H38" s="130"/>
      <c r="I38" s="130"/>
      <c r="J38" s="1335">
        <v>0</v>
      </c>
    </row>
    <row r="39" spans="1:10" ht="25.5" x14ac:dyDescent="0.2">
      <c r="A39" s="1322" t="s">
        <v>272</v>
      </c>
      <c r="B39" s="1332" t="s">
        <v>273</v>
      </c>
      <c r="C39" s="1332" t="s">
        <v>274</v>
      </c>
      <c r="D39" s="1335" t="s">
        <v>275</v>
      </c>
      <c r="E39" s="130">
        <v>4983732</v>
      </c>
      <c r="F39" s="130"/>
      <c r="G39" s="130"/>
      <c r="H39" s="130"/>
      <c r="I39" s="130"/>
      <c r="J39" s="1335">
        <v>0</v>
      </c>
    </row>
    <row r="40" spans="1:10" ht="28.5" customHeight="1" x14ac:dyDescent="0.2">
      <c r="A40" s="1322" t="s">
        <v>279</v>
      </c>
      <c r="B40" s="1332" t="s">
        <v>280</v>
      </c>
      <c r="C40" s="1332" t="s">
        <v>154</v>
      </c>
      <c r="D40" s="1335" t="s">
        <v>281</v>
      </c>
      <c r="E40" s="130">
        <v>6991215</v>
      </c>
      <c r="F40" s="130"/>
      <c r="G40" s="130"/>
      <c r="H40" s="130"/>
      <c r="I40" s="130"/>
      <c r="J40" s="1335">
        <v>0</v>
      </c>
    </row>
    <row r="41" spans="1:10" ht="110.25" customHeight="1" x14ac:dyDescent="0.2">
      <c r="A41" s="1322" t="s">
        <v>304</v>
      </c>
      <c r="B41" s="1341" t="s">
        <v>616</v>
      </c>
      <c r="C41" s="1332" t="s">
        <v>313</v>
      </c>
      <c r="D41" s="1332" t="s">
        <v>314</v>
      </c>
      <c r="E41" s="130">
        <v>102257600</v>
      </c>
      <c r="F41" s="130"/>
      <c r="G41" s="130"/>
      <c r="H41" s="130"/>
      <c r="I41" s="130"/>
      <c r="J41" s="1345">
        <v>0</v>
      </c>
    </row>
    <row r="42" spans="1:10" ht="75.75" customHeight="1" x14ac:dyDescent="0.2">
      <c r="A42" s="1338" t="s">
        <v>293</v>
      </c>
      <c r="B42" s="1341" t="s">
        <v>312</v>
      </c>
      <c r="C42" s="1322" t="s">
        <v>313</v>
      </c>
      <c r="D42" s="1322" t="s">
        <v>314</v>
      </c>
      <c r="E42" s="1351">
        <v>115038878.22</v>
      </c>
      <c r="F42" s="130"/>
      <c r="G42" s="130"/>
      <c r="H42" s="130"/>
      <c r="I42" s="130"/>
      <c r="J42" s="1329">
        <v>0</v>
      </c>
    </row>
    <row r="43" spans="1:10" ht="102" x14ac:dyDescent="0.2">
      <c r="A43" s="1322" t="s">
        <v>294</v>
      </c>
      <c r="B43" s="1332" t="s">
        <v>319</v>
      </c>
      <c r="C43" s="1322" t="s">
        <v>302</v>
      </c>
      <c r="D43" s="1335" t="s">
        <v>307</v>
      </c>
      <c r="E43" s="1326">
        <v>115597528</v>
      </c>
      <c r="F43" s="130"/>
      <c r="G43" s="130"/>
      <c r="H43" s="130"/>
      <c r="I43" s="130"/>
      <c r="J43" s="1329">
        <v>0</v>
      </c>
    </row>
    <row r="44" spans="1:10" ht="102" x14ac:dyDescent="0.2">
      <c r="A44" s="1322" t="s">
        <v>295</v>
      </c>
      <c r="B44" s="1337" t="s">
        <v>301</v>
      </c>
      <c r="C44" s="1332" t="s">
        <v>1851</v>
      </c>
      <c r="D44" s="1332" t="s">
        <v>307</v>
      </c>
      <c r="E44" s="130">
        <v>126667800</v>
      </c>
      <c r="F44" s="130"/>
      <c r="G44" s="130"/>
      <c r="H44" s="130"/>
      <c r="I44" s="130"/>
      <c r="J44" s="500">
        <v>47994754</v>
      </c>
    </row>
    <row r="45" spans="1:10" ht="25.5" x14ac:dyDescent="0.2">
      <c r="A45" s="1322" t="s">
        <v>296</v>
      </c>
      <c r="B45" s="1332" t="s">
        <v>297</v>
      </c>
      <c r="C45" s="1332" t="s">
        <v>298</v>
      </c>
      <c r="D45" s="1335" t="s">
        <v>299</v>
      </c>
      <c r="E45" s="130">
        <v>5495500</v>
      </c>
      <c r="F45" s="130"/>
      <c r="G45" s="130"/>
      <c r="H45" s="130"/>
      <c r="I45" s="130"/>
      <c r="J45" s="1335">
        <v>0</v>
      </c>
    </row>
    <row r="46" spans="1:10" ht="117" customHeight="1" x14ac:dyDescent="0.2">
      <c r="A46" s="1322" t="s">
        <v>339</v>
      </c>
      <c r="B46" s="1341" t="s">
        <v>478</v>
      </c>
      <c r="C46" s="1322" t="s">
        <v>445</v>
      </c>
      <c r="D46" s="1335" t="s">
        <v>446</v>
      </c>
      <c r="E46" s="130">
        <v>125238648</v>
      </c>
      <c r="F46" s="130"/>
      <c r="G46" s="130"/>
      <c r="H46" s="130"/>
      <c r="I46" s="130"/>
      <c r="J46" s="1329">
        <v>0</v>
      </c>
    </row>
    <row r="47" spans="1:10" ht="48.75" customHeight="1" x14ac:dyDescent="0.2">
      <c r="A47" s="2166" t="s">
        <v>340</v>
      </c>
      <c r="B47" s="2166" t="s">
        <v>395</v>
      </c>
      <c r="C47" s="2166" t="s">
        <v>396</v>
      </c>
      <c r="D47" s="2166" t="s">
        <v>397</v>
      </c>
      <c r="E47" s="2946">
        <v>131664654</v>
      </c>
      <c r="F47" s="130"/>
      <c r="G47" s="130"/>
      <c r="H47" s="130"/>
      <c r="I47" s="130"/>
      <c r="J47" s="1900">
        <v>0</v>
      </c>
    </row>
    <row r="48" spans="1:10" ht="45" customHeight="1" x14ac:dyDescent="0.2">
      <c r="A48" s="2166"/>
      <c r="B48" s="2166"/>
      <c r="C48" s="2166"/>
      <c r="D48" s="2166"/>
      <c r="E48" s="2946"/>
      <c r="F48" s="130"/>
      <c r="G48" s="130"/>
      <c r="H48" s="130"/>
      <c r="I48" s="130"/>
      <c r="J48" s="2133"/>
    </row>
    <row r="49" spans="1:10" ht="34.5" customHeight="1" x14ac:dyDescent="0.2">
      <c r="A49" s="2166"/>
      <c r="B49" s="2166"/>
      <c r="C49" s="2166"/>
      <c r="D49" s="2166"/>
      <c r="E49" s="2946"/>
      <c r="F49" s="130"/>
      <c r="G49" s="130"/>
      <c r="H49" s="130"/>
      <c r="I49" s="130"/>
      <c r="J49" s="2133"/>
    </row>
    <row r="50" spans="1:10" ht="7.5" customHeight="1" x14ac:dyDescent="0.2">
      <c r="A50" s="2166"/>
      <c r="B50" s="2166"/>
      <c r="C50" s="2166"/>
      <c r="D50" s="2166"/>
      <c r="E50" s="2946"/>
      <c r="F50" s="130"/>
      <c r="G50" s="130"/>
      <c r="H50" s="130"/>
      <c r="I50" s="130"/>
      <c r="J50" s="2133"/>
    </row>
    <row r="51" spans="1:10" ht="45.75" hidden="1" customHeight="1" x14ac:dyDescent="0.2">
      <c r="A51" s="2166"/>
      <c r="B51" s="2166"/>
      <c r="C51" s="2166"/>
      <c r="D51" s="2166"/>
      <c r="E51" s="2946"/>
      <c r="F51" s="130"/>
      <c r="G51" s="130"/>
      <c r="H51" s="130"/>
      <c r="I51" s="130"/>
      <c r="J51" s="2134"/>
    </row>
    <row r="52" spans="1:10" ht="19.5" customHeight="1" x14ac:dyDescent="0.2">
      <c r="A52" s="2049" t="s">
        <v>341</v>
      </c>
      <c r="B52" s="2166" t="s">
        <v>1484</v>
      </c>
      <c r="C52" s="2049" t="s">
        <v>435</v>
      </c>
      <c r="D52" s="2169" t="s">
        <v>436</v>
      </c>
      <c r="E52" s="2946">
        <v>117093981</v>
      </c>
      <c r="F52" s="130"/>
      <c r="G52" s="130"/>
      <c r="H52" s="130"/>
      <c r="I52" s="130"/>
      <c r="J52" s="1900">
        <v>0</v>
      </c>
    </row>
    <row r="53" spans="1:10" ht="18.75" customHeight="1" x14ac:dyDescent="0.2">
      <c r="A53" s="2049"/>
      <c r="B53" s="2166"/>
      <c r="C53" s="2049"/>
      <c r="D53" s="2169"/>
      <c r="E53" s="2946"/>
      <c r="F53" s="130"/>
      <c r="G53" s="130"/>
      <c r="H53" s="130"/>
      <c r="I53" s="130"/>
      <c r="J53" s="2133"/>
    </row>
    <row r="54" spans="1:10" ht="42" customHeight="1" x14ac:dyDescent="0.2">
      <c r="A54" s="2049"/>
      <c r="B54" s="2166"/>
      <c r="C54" s="2049"/>
      <c r="D54" s="2169"/>
      <c r="E54" s="2946"/>
      <c r="F54" s="130"/>
      <c r="G54" s="130"/>
      <c r="H54" s="130"/>
      <c r="I54" s="130"/>
      <c r="J54" s="2133"/>
    </row>
    <row r="55" spans="1:10" ht="26.25" customHeight="1" x14ac:dyDescent="0.2">
      <c r="A55" s="2049"/>
      <c r="B55" s="2166"/>
      <c r="C55" s="2049"/>
      <c r="D55" s="2169"/>
      <c r="E55" s="2946"/>
      <c r="F55" s="130"/>
      <c r="G55" s="130"/>
      <c r="H55" s="130"/>
      <c r="I55" s="130"/>
      <c r="J55" s="2134"/>
    </row>
    <row r="56" spans="1:10" ht="38.25" customHeight="1" x14ac:dyDescent="0.2">
      <c r="A56" s="1322" t="s">
        <v>409</v>
      </c>
      <c r="B56" s="1332" t="s">
        <v>457</v>
      </c>
      <c r="C56" s="1332" t="s">
        <v>402</v>
      </c>
      <c r="D56" s="1335" t="s">
        <v>403</v>
      </c>
      <c r="E56" s="130">
        <v>7823364</v>
      </c>
      <c r="F56" s="130"/>
      <c r="G56" s="130"/>
      <c r="H56" s="130"/>
      <c r="I56" s="130"/>
      <c r="J56" s="1335">
        <v>0</v>
      </c>
    </row>
    <row r="57" spans="1:10" ht="38.25" customHeight="1" x14ac:dyDescent="0.2">
      <c r="A57" s="1322" t="s">
        <v>410</v>
      </c>
      <c r="B57" s="1332" t="s">
        <v>411</v>
      </c>
      <c r="C57" s="1332" t="s">
        <v>258</v>
      </c>
      <c r="D57" s="1335" t="s">
        <v>259</v>
      </c>
      <c r="E57" s="130">
        <v>7871216</v>
      </c>
      <c r="F57" s="130"/>
      <c r="G57" s="130"/>
      <c r="H57" s="130"/>
      <c r="I57" s="130"/>
      <c r="J57" s="1335">
        <v>0</v>
      </c>
    </row>
    <row r="58" spans="1:10" ht="38.25" customHeight="1" x14ac:dyDescent="0.2">
      <c r="A58" s="1322" t="s">
        <v>420</v>
      </c>
      <c r="B58" s="1332" t="s">
        <v>457</v>
      </c>
      <c r="C58" s="1332" t="s">
        <v>115</v>
      </c>
      <c r="D58" s="1335" t="s">
        <v>116</v>
      </c>
      <c r="E58" s="130">
        <v>8628444</v>
      </c>
      <c r="F58" s="130"/>
      <c r="G58" s="130"/>
      <c r="H58" s="130"/>
      <c r="I58" s="130"/>
      <c r="J58" s="1335">
        <v>0</v>
      </c>
    </row>
    <row r="59" spans="1:10" ht="38.25" customHeight="1" x14ac:dyDescent="0.2">
      <c r="A59" s="1322" t="s">
        <v>425</v>
      </c>
      <c r="B59" s="1332" t="s">
        <v>457</v>
      </c>
      <c r="C59" s="1332" t="s">
        <v>302</v>
      </c>
      <c r="D59" s="1335" t="s">
        <v>307</v>
      </c>
      <c r="E59" s="130">
        <v>8523494</v>
      </c>
      <c r="F59" s="130"/>
      <c r="G59" s="130"/>
      <c r="H59" s="130"/>
      <c r="I59" s="130"/>
      <c r="J59" s="1335">
        <v>0</v>
      </c>
    </row>
    <row r="60" spans="1:10" ht="38.25" x14ac:dyDescent="0.2">
      <c r="A60" s="1322" t="s">
        <v>427</v>
      </c>
      <c r="B60" s="1332" t="s">
        <v>457</v>
      </c>
      <c r="C60" s="1332" t="s">
        <v>428</v>
      </c>
      <c r="D60" s="1335" t="s">
        <v>429</v>
      </c>
      <c r="E60" s="130">
        <v>8455036</v>
      </c>
      <c r="F60" s="130"/>
      <c r="G60" s="130"/>
      <c r="H60" s="130"/>
      <c r="I60" s="130"/>
      <c r="J60" s="1335">
        <v>0</v>
      </c>
    </row>
    <row r="61" spans="1:10" ht="38.25" x14ac:dyDescent="0.2">
      <c r="A61" s="1322" t="s">
        <v>434</v>
      </c>
      <c r="B61" s="1332" t="s">
        <v>457</v>
      </c>
      <c r="C61" s="1332" t="s">
        <v>435</v>
      </c>
      <c r="D61" s="1335" t="s">
        <v>436</v>
      </c>
      <c r="E61" s="130">
        <v>6974740</v>
      </c>
      <c r="F61" s="130"/>
      <c r="G61" s="130"/>
      <c r="H61" s="130"/>
      <c r="I61" s="130"/>
      <c r="J61" s="1335">
        <v>0</v>
      </c>
    </row>
    <row r="62" spans="1:10" ht="38.25" x14ac:dyDescent="0.2">
      <c r="A62" s="1322" t="s">
        <v>439</v>
      </c>
      <c r="B62" s="1332" t="s">
        <v>457</v>
      </c>
      <c r="C62" s="1332" t="s">
        <v>440</v>
      </c>
      <c r="D62" s="1335" t="s">
        <v>441</v>
      </c>
      <c r="E62" s="130">
        <v>7971754</v>
      </c>
      <c r="F62" s="130"/>
      <c r="G62" s="130"/>
      <c r="H62" s="130"/>
      <c r="I62" s="130"/>
      <c r="J62" s="1335">
        <v>0</v>
      </c>
    </row>
    <row r="63" spans="1:10" ht="120" x14ac:dyDescent="0.2">
      <c r="A63" s="1322" t="s">
        <v>444</v>
      </c>
      <c r="B63" s="1352" t="s">
        <v>456</v>
      </c>
      <c r="C63" s="1332" t="s">
        <v>445</v>
      </c>
      <c r="D63" s="1335" t="s">
        <v>446</v>
      </c>
      <c r="E63" s="130">
        <v>11471590</v>
      </c>
      <c r="F63" s="130"/>
      <c r="G63" s="130"/>
      <c r="H63" s="130"/>
      <c r="I63" s="130"/>
      <c r="J63" s="1335">
        <v>0</v>
      </c>
    </row>
    <row r="64" spans="1:10" ht="38.25" x14ac:dyDescent="0.2">
      <c r="A64" s="1322" t="s">
        <v>400</v>
      </c>
      <c r="B64" s="1332" t="s">
        <v>457</v>
      </c>
      <c r="C64" s="1332" t="s">
        <v>229</v>
      </c>
      <c r="D64" s="1335" t="s">
        <v>1636</v>
      </c>
      <c r="E64" s="130">
        <v>12636356</v>
      </c>
      <c r="F64" s="130"/>
      <c r="G64" s="130"/>
      <c r="H64" s="130"/>
      <c r="I64" s="130"/>
      <c r="J64" s="1335">
        <v>0</v>
      </c>
    </row>
    <row r="65" spans="1:10" ht="43.5" customHeight="1" x14ac:dyDescent="0.2">
      <c r="A65" s="1322" t="s">
        <v>342</v>
      </c>
      <c r="B65" s="1332" t="s">
        <v>343</v>
      </c>
      <c r="C65" s="1332" t="s">
        <v>344</v>
      </c>
      <c r="D65" s="1335" t="s">
        <v>345</v>
      </c>
      <c r="E65" s="130">
        <v>11996231</v>
      </c>
      <c r="F65" s="130"/>
      <c r="G65" s="130"/>
      <c r="H65" s="130"/>
      <c r="I65" s="130"/>
      <c r="J65" s="1335">
        <v>0</v>
      </c>
    </row>
    <row r="66" spans="1:10" ht="25.5" x14ac:dyDescent="0.2">
      <c r="A66" s="1322" t="s">
        <v>382</v>
      </c>
      <c r="B66" s="1332" t="s">
        <v>384</v>
      </c>
      <c r="C66" s="1332" t="s">
        <v>385</v>
      </c>
      <c r="D66" s="1335" t="s">
        <v>386</v>
      </c>
      <c r="E66" s="130">
        <v>2083934</v>
      </c>
      <c r="F66" s="130"/>
      <c r="G66" s="130"/>
      <c r="H66" s="130"/>
      <c r="I66" s="130"/>
      <c r="J66" s="1335">
        <v>0</v>
      </c>
    </row>
    <row r="67" spans="1:10" ht="25.5" x14ac:dyDescent="0.2">
      <c r="A67" s="1322" t="s">
        <v>383</v>
      </c>
      <c r="B67" s="1332" t="s">
        <v>388</v>
      </c>
      <c r="C67" s="1332" t="s">
        <v>389</v>
      </c>
      <c r="D67" s="1335" t="s">
        <v>390</v>
      </c>
      <c r="E67" s="130">
        <v>13897213</v>
      </c>
      <c r="F67" s="130"/>
      <c r="G67" s="130"/>
      <c r="H67" s="130"/>
      <c r="I67" s="130"/>
      <c r="J67" s="1335">
        <v>0</v>
      </c>
    </row>
    <row r="68" spans="1:10" ht="25.5" x14ac:dyDescent="0.2">
      <c r="A68" s="1322" t="s">
        <v>356</v>
      </c>
      <c r="B68" s="1332" t="s">
        <v>357</v>
      </c>
      <c r="C68" s="1332" t="s">
        <v>358</v>
      </c>
      <c r="D68" s="1335" t="s">
        <v>359</v>
      </c>
      <c r="E68" s="130">
        <v>6985484</v>
      </c>
      <c r="F68" s="130"/>
      <c r="G68" s="130"/>
      <c r="H68" s="130"/>
      <c r="I68" s="130"/>
      <c r="J68" s="1335">
        <v>0</v>
      </c>
    </row>
    <row r="69" spans="1:10" ht="25.5" x14ac:dyDescent="0.2">
      <c r="A69" s="1322" t="s">
        <v>363</v>
      </c>
      <c r="B69" s="1332" t="s">
        <v>364</v>
      </c>
      <c r="C69" s="1332" t="s">
        <v>365</v>
      </c>
      <c r="D69" s="1335" t="s">
        <v>366</v>
      </c>
      <c r="E69" s="130">
        <v>5988950</v>
      </c>
      <c r="F69" s="130"/>
      <c r="G69" s="130"/>
      <c r="H69" s="130"/>
      <c r="I69" s="130"/>
      <c r="J69" s="1335">
        <v>0</v>
      </c>
    </row>
    <row r="70" spans="1:10" ht="25.5" x14ac:dyDescent="0.2">
      <c r="A70" s="1322" t="s">
        <v>370</v>
      </c>
      <c r="B70" s="1332" t="s">
        <v>371</v>
      </c>
      <c r="C70" s="1332" t="s">
        <v>372</v>
      </c>
      <c r="D70" s="1335" t="s">
        <v>373</v>
      </c>
      <c r="E70" s="130">
        <v>9998021</v>
      </c>
      <c r="F70" s="130"/>
      <c r="G70" s="130"/>
      <c r="H70" s="130"/>
      <c r="I70" s="130"/>
      <c r="J70" s="1335">
        <v>0</v>
      </c>
    </row>
    <row r="71" spans="1:10" ht="25.5" x14ac:dyDescent="0.2">
      <c r="A71" s="1322" t="s">
        <v>377</v>
      </c>
      <c r="B71" s="1332" t="s">
        <v>378</v>
      </c>
      <c r="C71" s="1332" t="s">
        <v>87</v>
      </c>
      <c r="D71" s="1335" t="s">
        <v>88</v>
      </c>
      <c r="E71" s="130">
        <v>13888696</v>
      </c>
      <c r="F71" s="130"/>
      <c r="G71" s="130"/>
      <c r="H71" s="130"/>
      <c r="I71" s="130"/>
      <c r="J71" s="1335">
        <v>0</v>
      </c>
    </row>
    <row r="72" spans="1:10" ht="97.5" customHeight="1" x14ac:dyDescent="0.2">
      <c r="A72" s="1322" t="s">
        <v>450</v>
      </c>
      <c r="B72" s="1353" t="s">
        <v>2003</v>
      </c>
      <c r="C72" s="1332" t="s">
        <v>452</v>
      </c>
      <c r="D72" s="1335" t="s">
        <v>453</v>
      </c>
      <c r="E72" s="130">
        <v>9822516</v>
      </c>
      <c r="F72" s="130"/>
      <c r="G72" s="130"/>
      <c r="H72" s="130"/>
      <c r="I72" s="130"/>
      <c r="J72" s="1335">
        <v>0</v>
      </c>
    </row>
    <row r="73" spans="1:10" ht="25.5" x14ac:dyDescent="0.2">
      <c r="A73" s="1322" t="s">
        <v>515</v>
      </c>
      <c r="B73" s="1332" t="s">
        <v>516</v>
      </c>
      <c r="C73" s="1332" t="s">
        <v>172</v>
      </c>
      <c r="D73" s="1335" t="s">
        <v>173</v>
      </c>
      <c r="E73" s="130">
        <v>9856869</v>
      </c>
      <c r="F73" s="130"/>
      <c r="G73" s="130"/>
      <c r="H73" s="130"/>
      <c r="I73" s="130"/>
      <c r="J73" s="1335">
        <v>0</v>
      </c>
    </row>
    <row r="74" spans="1:10" ht="38.25" x14ac:dyDescent="0.2">
      <c r="A74" s="1322" t="s">
        <v>569</v>
      </c>
      <c r="B74" s="1332" t="s">
        <v>530</v>
      </c>
      <c r="C74" s="1332" t="s">
        <v>531</v>
      </c>
      <c r="D74" s="1335" t="s">
        <v>532</v>
      </c>
      <c r="E74" s="130">
        <v>13903533</v>
      </c>
      <c r="F74" s="130"/>
      <c r="G74" s="130"/>
      <c r="H74" s="130"/>
      <c r="I74" s="130"/>
      <c r="J74" s="1335">
        <v>0</v>
      </c>
    </row>
    <row r="75" spans="1:10" ht="38.25" x14ac:dyDescent="0.2">
      <c r="A75" s="1322" t="s">
        <v>602</v>
      </c>
      <c r="B75" s="1332" t="s">
        <v>604</v>
      </c>
      <c r="C75" s="1332" t="s">
        <v>603</v>
      </c>
      <c r="D75" s="1335" t="s">
        <v>609</v>
      </c>
      <c r="E75" s="130">
        <v>13873194</v>
      </c>
      <c r="F75" s="130"/>
      <c r="G75" s="130"/>
      <c r="H75" s="130"/>
      <c r="I75" s="130"/>
      <c r="J75" s="1335">
        <v>0</v>
      </c>
    </row>
    <row r="76" spans="1:10" ht="25.5" x14ac:dyDescent="0.2">
      <c r="A76" s="1322" t="s">
        <v>605</v>
      </c>
      <c r="B76" s="1332" t="s">
        <v>606</v>
      </c>
      <c r="C76" s="1332" t="s">
        <v>607</v>
      </c>
      <c r="D76" s="1335" t="s">
        <v>608</v>
      </c>
      <c r="E76" s="130">
        <v>5887158</v>
      </c>
      <c r="F76" s="130"/>
      <c r="G76" s="130"/>
      <c r="H76" s="130"/>
      <c r="I76" s="130"/>
      <c r="J76" s="1335">
        <v>0</v>
      </c>
    </row>
    <row r="77" spans="1:10" ht="25.5" x14ac:dyDescent="0.2">
      <c r="A77" s="1322" t="s">
        <v>625</v>
      </c>
      <c r="B77" s="1332" t="s">
        <v>626</v>
      </c>
      <c r="C77" s="1332" t="s">
        <v>196</v>
      </c>
      <c r="D77" s="1335" t="s">
        <v>197</v>
      </c>
      <c r="E77" s="130">
        <v>9844538</v>
      </c>
      <c r="F77" s="130"/>
      <c r="G77" s="130"/>
      <c r="H77" s="130"/>
      <c r="I77" s="130"/>
      <c r="J77" s="1335">
        <v>0</v>
      </c>
    </row>
    <row r="78" spans="1:10" ht="25.5" x14ac:dyDescent="0.2">
      <c r="A78" s="1322" t="s">
        <v>629</v>
      </c>
      <c r="B78" s="1332" t="s">
        <v>635</v>
      </c>
      <c r="C78" s="1332" t="s">
        <v>630</v>
      </c>
      <c r="D78" s="1335" t="s">
        <v>631</v>
      </c>
      <c r="E78" s="130">
        <v>13660030</v>
      </c>
      <c r="F78" s="130"/>
      <c r="G78" s="130"/>
      <c r="H78" s="130"/>
      <c r="I78" s="130"/>
      <c r="J78" s="73">
        <v>6450000</v>
      </c>
    </row>
    <row r="79" spans="1:10" ht="25.5" x14ac:dyDescent="0.2">
      <c r="A79" s="1322" t="s">
        <v>636</v>
      </c>
      <c r="B79" s="1332" t="s">
        <v>637</v>
      </c>
      <c r="C79" s="1332" t="s">
        <v>638</v>
      </c>
      <c r="D79" s="1335" t="s">
        <v>639</v>
      </c>
      <c r="E79" s="130">
        <v>9995262</v>
      </c>
      <c r="F79" s="130"/>
      <c r="G79" s="130"/>
      <c r="H79" s="130"/>
      <c r="I79" s="130"/>
      <c r="J79" s="1335">
        <v>0</v>
      </c>
    </row>
    <row r="80" spans="1:10" ht="30.75" customHeight="1" x14ac:dyDescent="0.2">
      <c r="A80" s="2049" t="s">
        <v>643</v>
      </c>
      <c r="B80" s="2166" t="s">
        <v>644</v>
      </c>
      <c r="C80" s="2049" t="s">
        <v>163</v>
      </c>
      <c r="D80" s="2049" t="s">
        <v>164</v>
      </c>
      <c r="E80" s="2171">
        <v>11992858</v>
      </c>
      <c r="F80" s="2049"/>
      <c r="G80" s="2049"/>
      <c r="H80" s="2049"/>
      <c r="I80" s="2049"/>
      <c r="J80" s="1742">
        <v>0</v>
      </c>
    </row>
    <row r="81" spans="1:10" x14ac:dyDescent="0.2">
      <c r="A81" s="2223"/>
      <c r="B81" s="2934"/>
      <c r="C81" s="2223"/>
      <c r="D81" s="2223"/>
      <c r="E81" s="2947"/>
      <c r="F81" s="2223"/>
      <c r="G81" s="2223"/>
      <c r="H81" s="2223"/>
      <c r="I81" s="2223"/>
      <c r="J81" s="1743"/>
    </row>
    <row r="82" spans="1:10" ht="178.5" x14ac:dyDescent="0.2">
      <c r="A82" s="1319" t="s">
        <v>681</v>
      </c>
      <c r="B82" s="626" t="s">
        <v>2004</v>
      </c>
      <c r="C82" s="1319" t="s">
        <v>682</v>
      </c>
      <c r="D82" s="1319" t="s">
        <v>777</v>
      </c>
      <c r="E82" s="1320">
        <v>128738340</v>
      </c>
      <c r="F82" s="130"/>
      <c r="G82" s="130"/>
      <c r="H82" s="130"/>
      <c r="I82" s="130"/>
      <c r="J82" s="1321">
        <v>61384464</v>
      </c>
    </row>
    <row r="83" spans="1:10" s="88" customFormat="1" ht="102" x14ac:dyDescent="0.2">
      <c r="A83" s="1322" t="s">
        <v>691</v>
      </c>
      <c r="B83" s="1337" t="s">
        <v>692</v>
      </c>
      <c r="C83" s="1332" t="s">
        <v>115</v>
      </c>
      <c r="D83" s="1332" t="s">
        <v>116</v>
      </c>
      <c r="E83" s="1339">
        <v>123926079</v>
      </c>
      <c r="F83" s="130"/>
      <c r="G83" s="130"/>
      <c r="H83" s="130"/>
      <c r="I83" s="130"/>
      <c r="J83" s="1348">
        <v>61901041</v>
      </c>
    </row>
    <row r="84" spans="1:10" ht="38.25" customHeight="1" x14ac:dyDescent="0.2">
      <c r="A84" s="2049" t="s">
        <v>699</v>
      </c>
      <c r="B84" s="2166" t="s">
        <v>700</v>
      </c>
      <c r="C84" s="2049" t="s">
        <v>302</v>
      </c>
      <c r="D84" s="2049" t="s">
        <v>307</v>
      </c>
      <c r="E84" s="2170">
        <v>121774407</v>
      </c>
      <c r="F84" s="130"/>
      <c r="G84" s="130"/>
      <c r="H84" s="130"/>
      <c r="I84" s="130"/>
      <c r="J84" s="2151">
        <v>35959446</v>
      </c>
    </row>
    <row r="85" spans="1:10" ht="33" customHeight="1" x14ac:dyDescent="0.2">
      <c r="A85" s="2049"/>
      <c r="B85" s="2166"/>
      <c r="C85" s="2049"/>
      <c r="D85" s="2049"/>
      <c r="E85" s="2049"/>
      <c r="F85" s="130"/>
      <c r="G85" s="130"/>
      <c r="H85" s="130"/>
      <c r="I85" s="130"/>
      <c r="J85" s="2152"/>
    </row>
    <row r="86" spans="1:10" ht="36.75" customHeight="1" x14ac:dyDescent="0.2">
      <c r="A86" s="2049"/>
      <c r="B86" s="2166"/>
      <c r="C86" s="2049"/>
      <c r="D86" s="2049"/>
      <c r="E86" s="2049"/>
      <c r="F86" s="130"/>
      <c r="G86" s="130"/>
      <c r="H86" s="130"/>
      <c r="I86" s="130"/>
      <c r="J86" s="2152"/>
    </row>
    <row r="87" spans="1:10" ht="24.75" customHeight="1" x14ac:dyDescent="0.2">
      <c r="A87" s="2049"/>
      <c r="B87" s="2166"/>
      <c r="C87" s="2049"/>
      <c r="D87" s="2049"/>
      <c r="E87" s="2049"/>
      <c r="F87" s="130"/>
      <c r="G87" s="130"/>
      <c r="H87" s="130"/>
      <c r="I87" s="130"/>
      <c r="J87" s="2152"/>
    </row>
    <row r="88" spans="1:10" x14ac:dyDescent="0.2">
      <c r="A88" s="2049"/>
      <c r="B88" s="2166"/>
      <c r="C88" s="2049"/>
      <c r="D88" s="2049"/>
      <c r="E88" s="2049"/>
      <c r="F88" s="130"/>
      <c r="G88" s="130"/>
      <c r="H88" s="130"/>
      <c r="I88" s="130"/>
      <c r="J88" s="2153"/>
    </row>
    <row r="89" spans="1:10" ht="146.25" customHeight="1" x14ac:dyDescent="0.2">
      <c r="A89" s="1322" t="s">
        <v>707</v>
      </c>
      <c r="B89" s="1319" t="s">
        <v>2005</v>
      </c>
      <c r="C89" s="1322" t="s">
        <v>115</v>
      </c>
      <c r="D89" s="1322" t="s">
        <v>116</v>
      </c>
      <c r="E89" s="1340">
        <v>122959254</v>
      </c>
      <c r="F89" s="1322"/>
      <c r="G89" s="1322"/>
      <c r="H89" s="1322"/>
      <c r="I89" s="1322"/>
      <c r="J89" s="1342">
        <v>59961290</v>
      </c>
    </row>
    <row r="90" spans="1:10" ht="12" customHeight="1" x14ac:dyDescent="0.2">
      <c r="A90" s="1818" t="s">
        <v>716</v>
      </c>
      <c r="B90" s="1803" t="s">
        <v>776</v>
      </c>
      <c r="C90" s="1818" t="s">
        <v>769</v>
      </c>
      <c r="D90" s="1818" t="s">
        <v>777</v>
      </c>
      <c r="E90" s="2937">
        <v>131894192</v>
      </c>
      <c r="F90" s="130"/>
      <c r="G90" s="130"/>
      <c r="H90" s="130"/>
      <c r="I90" s="130"/>
      <c r="J90" s="1825">
        <v>19971526</v>
      </c>
    </row>
    <row r="91" spans="1:10" ht="12.75" customHeight="1" x14ac:dyDescent="0.2">
      <c r="A91" s="2026"/>
      <c r="B91" s="2012"/>
      <c r="C91" s="2026"/>
      <c r="D91" s="2026"/>
      <c r="E91" s="2026"/>
      <c r="F91" s="130"/>
      <c r="G91" s="130"/>
      <c r="H91" s="130"/>
      <c r="I91" s="130"/>
      <c r="J91" s="2938"/>
    </row>
    <row r="92" spans="1:10" ht="20.25" customHeight="1" x14ac:dyDescent="0.2">
      <c r="A92" s="2026"/>
      <c r="B92" s="2012"/>
      <c r="C92" s="2026"/>
      <c r="D92" s="2026"/>
      <c r="E92" s="2026"/>
      <c r="F92" s="130"/>
      <c r="G92" s="130"/>
      <c r="H92" s="130"/>
      <c r="I92" s="130"/>
      <c r="J92" s="2938"/>
    </row>
    <row r="93" spans="1:10" ht="12.75" customHeight="1" x14ac:dyDescent="0.2">
      <c r="A93" s="2026"/>
      <c r="B93" s="2012"/>
      <c r="C93" s="2026"/>
      <c r="D93" s="2026"/>
      <c r="E93" s="2026"/>
      <c r="F93" s="130"/>
      <c r="G93" s="130"/>
      <c r="H93" s="130"/>
      <c r="I93" s="130"/>
      <c r="J93" s="2938"/>
    </row>
    <row r="94" spans="1:10" ht="51" customHeight="1" x14ac:dyDescent="0.2">
      <c r="A94" s="2026"/>
      <c r="B94" s="2012"/>
      <c r="C94" s="2026"/>
      <c r="D94" s="2026"/>
      <c r="E94" s="2026"/>
      <c r="F94" s="130"/>
      <c r="G94" s="130"/>
      <c r="H94" s="130"/>
      <c r="I94" s="130"/>
      <c r="J94" s="2938"/>
    </row>
    <row r="95" spans="1:10" x14ac:dyDescent="0.2">
      <c r="A95" s="2027"/>
      <c r="B95" s="2012"/>
      <c r="C95" s="2027"/>
      <c r="D95" s="2027"/>
      <c r="E95" s="2027"/>
      <c r="F95" s="130"/>
      <c r="G95" s="130"/>
      <c r="H95" s="130"/>
      <c r="I95" s="130"/>
      <c r="J95" s="2939"/>
    </row>
    <row r="96" spans="1:10" ht="14.25" customHeight="1" x14ac:dyDescent="0.2">
      <c r="A96" s="1805" t="s">
        <v>717</v>
      </c>
      <c r="B96" s="1818" t="s">
        <v>768</v>
      </c>
      <c r="C96" s="1818" t="s">
        <v>769</v>
      </c>
      <c r="D96" s="1818" t="s">
        <v>777</v>
      </c>
      <c r="E96" s="2937">
        <v>102620259</v>
      </c>
      <c r="F96" s="130"/>
      <c r="G96" s="130"/>
      <c r="H96" s="130"/>
      <c r="I96" s="130"/>
      <c r="J96" s="1824">
        <v>0</v>
      </c>
    </row>
    <row r="97" spans="1:10" ht="15.75" customHeight="1" x14ac:dyDescent="0.2">
      <c r="A97" s="2009"/>
      <c r="B97" s="2026"/>
      <c r="C97" s="2026"/>
      <c r="D97" s="2026"/>
      <c r="E97" s="2026"/>
      <c r="F97" s="130"/>
      <c r="G97" s="130"/>
      <c r="H97" s="130"/>
      <c r="I97" s="130"/>
      <c r="J97" s="2935"/>
    </row>
    <row r="98" spans="1:10" ht="15.75" customHeight="1" x14ac:dyDescent="0.2">
      <c r="A98" s="2009"/>
      <c r="B98" s="2026"/>
      <c r="C98" s="2026"/>
      <c r="D98" s="2026"/>
      <c r="E98" s="2026"/>
      <c r="F98" s="130"/>
      <c r="G98" s="130"/>
      <c r="H98" s="130"/>
      <c r="I98" s="130"/>
      <c r="J98" s="2935"/>
    </row>
    <row r="99" spans="1:10" ht="46.5" customHeight="1" x14ac:dyDescent="0.2">
      <c r="A99" s="2009"/>
      <c r="B99" s="2026"/>
      <c r="C99" s="2026"/>
      <c r="D99" s="2026"/>
      <c r="E99" s="2026"/>
      <c r="F99" s="130"/>
      <c r="G99" s="130"/>
      <c r="H99" s="130"/>
      <c r="I99" s="130"/>
      <c r="J99" s="2935"/>
    </row>
    <row r="100" spans="1:10" ht="21" customHeight="1" x14ac:dyDescent="0.2">
      <c r="A100" s="2009"/>
      <c r="B100" s="2027"/>
      <c r="C100" s="2027"/>
      <c r="D100" s="2027"/>
      <c r="E100" s="2027"/>
      <c r="F100" s="130"/>
      <c r="G100" s="130"/>
      <c r="H100" s="130"/>
      <c r="I100" s="130"/>
      <c r="J100" s="2936"/>
    </row>
    <row r="101" spans="1:10" ht="38.25" x14ac:dyDescent="0.2">
      <c r="A101" s="1322" t="s">
        <v>718</v>
      </c>
      <c r="B101" s="1332" t="s">
        <v>411</v>
      </c>
      <c r="C101" s="1332" t="s">
        <v>783</v>
      </c>
      <c r="D101" s="36" t="s">
        <v>784</v>
      </c>
      <c r="E101" s="130">
        <v>9172000</v>
      </c>
      <c r="F101" s="130"/>
      <c r="G101" s="130"/>
      <c r="H101" s="130"/>
      <c r="I101" s="130"/>
      <c r="J101" s="1335">
        <v>0</v>
      </c>
    </row>
    <row r="102" spans="1:10" ht="25.5" x14ac:dyDescent="0.2">
      <c r="A102" s="1322" t="s">
        <v>719</v>
      </c>
      <c r="B102" s="1332" t="s">
        <v>725</v>
      </c>
      <c r="C102" s="1332" t="s">
        <v>726</v>
      </c>
      <c r="D102" s="36" t="s">
        <v>40</v>
      </c>
      <c r="E102" s="130">
        <v>7990983</v>
      </c>
      <c r="F102" s="130"/>
      <c r="G102" s="130"/>
      <c r="H102" s="130"/>
      <c r="I102" s="130"/>
      <c r="J102" s="1335">
        <v>0</v>
      </c>
    </row>
    <row r="103" spans="1:10" ht="25.5" x14ac:dyDescent="0.2">
      <c r="A103" s="1322" t="s">
        <v>788</v>
      </c>
      <c r="B103" s="1332" t="s">
        <v>787</v>
      </c>
      <c r="C103" s="1332" t="s">
        <v>721</v>
      </c>
      <c r="D103" s="36" t="s">
        <v>56</v>
      </c>
      <c r="E103" s="130">
        <v>10989312</v>
      </c>
      <c r="F103" s="130"/>
      <c r="G103" s="130"/>
      <c r="H103" s="130"/>
      <c r="I103" s="130"/>
      <c r="J103" s="1335">
        <v>0</v>
      </c>
    </row>
    <row r="104" spans="1:10" ht="25.5" x14ac:dyDescent="0.2">
      <c r="A104" s="1322" t="s">
        <v>790</v>
      </c>
      <c r="B104" s="1332" t="s">
        <v>727</v>
      </c>
      <c r="C104" s="1332" t="s">
        <v>789</v>
      </c>
      <c r="D104" s="36" t="s">
        <v>794</v>
      </c>
      <c r="E104" s="130">
        <v>6997624</v>
      </c>
      <c r="F104" s="130"/>
      <c r="G104" s="130"/>
      <c r="H104" s="130"/>
      <c r="I104" s="130"/>
      <c r="J104" s="1335">
        <v>0</v>
      </c>
    </row>
    <row r="105" spans="1:10" ht="51" x14ac:dyDescent="0.2">
      <c r="A105" s="1322" t="s">
        <v>797</v>
      </c>
      <c r="B105" s="1332" t="s">
        <v>798</v>
      </c>
      <c r="C105" s="1332" t="s">
        <v>154</v>
      </c>
      <c r="D105" s="36" t="s">
        <v>281</v>
      </c>
      <c r="E105" s="130">
        <v>2599950</v>
      </c>
      <c r="F105" s="130"/>
      <c r="G105" s="130"/>
      <c r="H105" s="130"/>
      <c r="I105" s="130"/>
      <c r="J105" s="1335">
        <v>0</v>
      </c>
    </row>
    <row r="106" spans="1:10" ht="42.75" customHeight="1" x14ac:dyDescent="0.2">
      <c r="A106" s="1322" t="s">
        <v>922</v>
      </c>
      <c r="B106" s="1332" t="s">
        <v>850</v>
      </c>
      <c r="C106" s="1332" t="s">
        <v>923</v>
      </c>
      <c r="D106" s="36" t="s">
        <v>924</v>
      </c>
      <c r="E106" s="130">
        <v>9200000</v>
      </c>
      <c r="F106" s="130"/>
      <c r="G106" s="130"/>
      <c r="H106" s="130"/>
      <c r="I106" s="130"/>
      <c r="J106" s="1335">
        <v>0</v>
      </c>
    </row>
    <row r="107" spans="1:10" ht="107.25" customHeight="1" x14ac:dyDescent="0.2">
      <c r="A107" s="1322" t="s">
        <v>815</v>
      </c>
      <c r="B107" s="1337" t="s">
        <v>2006</v>
      </c>
      <c r="C107" s="1332" t="s">
        <v>1044</v>
      </c>
      <c r="D107" s="1332" t="s">
        <v>116</v>
      </c>
      <c r="E107" s="1331">
        <v>124304337</v>
      </c>
      <c r="F107" s="130"/>
      <c r="G107" s="130"/>
      <c r="H107" s="130"/>
      <c r="I107" s="130"/>
      <c r="J107" s="1344">
        <v>26936072</v>
      </c>
    </row>
    <row r="108" spans="1:10" ht="24.75" customHeight="1" x14ac:dyDescent="0.2">
      <c r="A108" s="2049" t="s">
        <v>816</v>
      </c>
      <c r="B108" s="2166" t="s">
        <v>2011</v>
      </c>
      <c r="C108" s="2166" t="s">
        <v>822</v>
      </c>
      <c r="D108" s="2049" t="s">
        <v>446</v>
      </c>
      <c r="E108" s="2931">
        <v>136520172</v>
      </c>
      <c r="F108" s="130"/>
      <c r="G108" s="130"/>
      <c r="H108" s="130"/>
      <c r="I108" s="130"/>
      <c r="J108" s="2931">
        <v>29825821</v>
      </c>
    </row>
    <row r="109" spans="1:10" ht="6" customHeight="1" x14ac:dyDescent="0.2">
      <c r="A109" s="2223"/>
      <c r="B109" s="2933"/>
      <c r="C109" s="2934"/>
      <c r="D109" s="2223"/>
      <c r="E109" s="2932"/>
      <c r="F109" s="130"/>
      <c r="G109" s="130"/>
      <c r="H109" s="130"/>
      <c r="I109" s="130"/>
      <c r="J109" s="2932"/>
    </row>
    <row r="110" spans="1:10" ht="28.5" customHeight="1" x14ac:dyDescent="0.2">
      <c r="A110" s="2223"/>
      <c r="B110" s="2933"/>
      <c r="C110" s="2934"/>
      <c r="D110" s="2223"/>
      <c r="E110" s="2932"/>
      <c r="F110" s="130"/>
      <c r="G110" s="130"/>
      <c r="H110" s="130"/>
      <c r="I110" s="130"/>
      <c r="J110" s="2932"/>
    </row>
    <row r="111" spans="1:10" ht="19.5" customHeight="1" x14ac:dyDescent="0.2">
      <c r="A111" s="2223"/>
      <c r="B111" s="2933"/>
      <c r="C111" s="2934"/>
      <c r="D111" s="2223"/>
      <c r="E111" s="2932"/>
      <c r="F111" s="130"/>
      <c r="G111" s="130"/>
      <c r="H111" s="130"/>
      <c r="I111" s="130"/>
      <c r="J111" s="2932">
        <v>1976961</v>
      </c>
    </row>
    <row r="112" spans="1:10" ht="34.5" customHeight="1" x14ac:dyDescent="0.2">
      <c r="A112" s="2223"/>
      <c r="B112" s="2933"/>
      <c r="C112" s="2934"/>
      <c r="D112" s="2223"/>
      <c r="E112" s="2932"/>
      <c r="F112" s="130"/>
      <c r="G112" s="130"/>
      <c r="H112" s="130"/>
      <c r="I112" s="130"/>
      <c r="J112" s="2932">
        <v>3662867</v>
      </c>
    </row>
    <row r="113" spans="1:11" ht="18.75" customHeight="1" x14ac:dyDescent="0.2">
      <c r="A113" s="2223"/>
      <c r="B113" s="2933"/>
      <c r="C113" s="2934"/>
      <c r="D113" s="2223"/>
      <c r="E113" s="2932"/>
      <c r="F113" s="130"/>
      <c r="G113" s="130"/>
      <c r="H113" s="130"/>
      <c r="I113" s="130"/>
      <c r="J113" s="2932">
        <v>24185993</v>
      </c>
      <c r="K113" s="736"/>
    </row>
    <row r="114" spans="1:11" ht="25.5" x14ac:dyDescent="0.2">
      <c r="A114" s="1322" t="s">
        <v>803</v>
      </c>
      <c r="B114" s="1332" t="s">
        <v>804</v>
      </c>
      <c r="C114" s="1332" t="s">
        <v>805</v>
      </c>
      <c r="D114" s="36" t="s">
        <v>806</v>
      </c>
      <c r="E114" s="130">
        <v>6997823</v>
      </c>
      <c r="F114" s="130"/>
      <c r="G114" s="130"/>
      <c r="H114" s="130"/>
      <c r="I114" s="130"/>
      <c r="J114" s="1335">
        <v>0</v>
      </c>
    </row>
    <row r="115" spans="1:11" ht="25.5" x14ac:dyDescent="0.2">
      <c r="A115" s="1322" t="s">
        <v>809</v>
      </c>
      <c r="B115" s="1332" t="s">
        <v>810</v>
      </c>
      <c r="C115" s="1332" t="s">
        <v>811</v>
      </c>
      <c r="D115" s="36" t="s">
        <v>69</v>
      </c>
      <c r="E115" s="130">
        <v>9950922</v>
      </c>
      <c r="F115" s="130"/>
      <c r="G115" s="130"/>
      <c r="H115" s="130"/>
      <c r="I115" s="130"/>
      <c r="J115" s="1335">
        <v>0</v>
      </c>
    </row>
    <row r="116" spans="1:11" ht="38.25" x14ac:dyDescent="0.2">
      <c r="A116" s="1322" t="s">
        <v>817</v>
      </c>
      <c r="B116" s="1332" t="s">
        <v>818</v>
      </c>
      <c r="C116" s="1332" t="s">
        <v>819</v>
      </c>
      <c r="D116" s="36" t="s">
        <v>608</v>
      </c>
      <c r="E116" s="130">
        <v>13884417</v>
      </c>
      <c r="F116" s="130"/>
      <c r="G116" s="130"/>
      <c r="H116" s="130"/>
      <c r="I116" s="130"/>
      <c r="J116" s="1335">
        <v>0</v>
      </c>
    </row>
    <row r="117" spans="1:11" ht="25.5" x14ac:dyDescent="0.2">
      <c r="A117" s="1322" t="s">
        <v>915</v>
      </c>
      <c r="B117" s="1332" t="s">
        <v>916</v>
      </c>
      <c r="C117" s="1332" t="s">
        <v>917</v>
      </c>
      <c r="D117" s="36" t="s">
        <v>918</v>
      </c>
      <c r="E117" s="130">
        <v>9986594</v>
      </c>
      <c r="F117" s="130"/>
      <c r="G117" s="130"/>
      <c r="H117" s="130"/>
      <c r="I117" s="130"/>
      <c r="J117" s="1335">
        <v>0</v>
      </c>
    </row>
    <row r="118" spans="1:11" ht="38.25" x14ac:dyDescent="0.2">
      <c r="A118" s="1322" t="s">
        <v>827</v>
      </c>
      <c r="B118" s="1332" t="s">
        <v>944</v>
      </c>
      <c r="C118" s="1332" t="s">
        <v>945</v>
      </c>
      <c r="D118" s="36" t="s">
        <v>267</v>
      </c>
      <c r="E118" s="130">
        <v>10195636</v>
      </c>
      <c r="F118" s="130"/>
      <c r="G118" s="130"/>
      <c r="H118" s="130"/>
      <c r="I118" s="130"/>
      <c r="J118" s="1335">
        <v>0</v>
      </c>
    </row>
    <row r="119" spans="1:11" ht="25.5" x14ac:dyDescent="0.2">
      <c r="A119" s="1322" t="s">
        <v>828</v>
      </c>
      <c r="B119" s="1332" t="s">
        <v>829</v>
      </c>
      <c r="C119" s="1332" t="s">
        <v>99</v>
      </c>
      <c r="D119" s="36" t="s">
        <v>830</v>
      </c>
      <c r="E119" s="130">
        <v>11989791</v>
      </c>
      <c r="F119" s="130"/>
      <c r="G119" s="130"/>
      <c r="H119" s="130"/>
      <c r="I119" s="130"/>
      <c r="J119" s="1335">
        <v>0</v>
      </c>
    </row>
    <row r="120" spans="1:11" ht="38.25" x14ac:dyDescent="0.2">
      <c r="A120" s="227" t="s">
        <v>833</v>
      </c>
      <c r="B120" s="1332" t="s">
        <v>834</v>
      </c>
      <c r="C120" s="1332" t="s">
        <v>163</v>
      </c>
      <c r="D120" s="36" t="s">
        <v>164</v>
      </c>
      <c r="E120" s="130">
        <v>13897206</v>
      </c>
      <c r="F120" s="130"/>
      <c r="G120" s="130"/>
      <c r="H120" s="130"/>
      <c r="I120" s="130"/>
      <c r="J120" s="1335">
        <v>0</v>
      </c>
    </row>
    <row r="121" spans="1:11" ht="51" x14ac:dyDescent="0.2">
      <c r="A121" s="1322" t="s">
        <v>837</v>
      </c>
      <c r="B121" s="1332" t="s">
        <v>838</v>
      </c>
      <c r="C121" s="1332" t="s">
        <v>839</v>
      </c>
      <c r="D121" s="36" t="s">
        <v>840</v>
      </c>
      <c r="E121" s="130">
        <v>13893523</v>
      </c>
      <c r="F121" s="130"/>
      <c r="G121" s="130"/>
      <c r="H121" s="130"/>
      <c r="I121" s="130"/>
      <c r="J121" s="73">
        <v>5996851</v>
      </c>
    </row>
    <row r="122" spans="1:11" ht="25.5" x14ac:dyDescent="0.2">
      <c r="A122" s="1322" t="s">
        <v>843</v>
      </c>
      <c r="B122" s="1332" t="s">
        <v>844</v>
      </c>
      <c r="C122" s="1332" t="s">
        <v>845</v>
      </c>
      <c r="D122" s="38" t="s">
        <v>846</v>
      </c>
      <c r="E122" s="130">
        <v>13885402</v>
      </c>
      <c r="F122" s="130"/>
      <c r="G122" s="130"/>
      <c r="H122" s="130"/>
      <c r="I122" s="130"/>
      <c r="J122" s="1335">
        <v>0</v>
      </c>
    </row>
    <row r="123" spans="1:11" ht="38.25" x14ac:dyDescent="0.2">
      <c r="A123" s="1322" t="s">
        <v>849</v>
      </c>
      <c r="B123" s="1332" t="s">
        <v>850</v>
      </c>
      <c r="C123" s="1332" t="s">
        <v>851</v>
      </c>
      <c r="D123" s="38" t="s">
        <v>852</v>
      </c>
      <c r="E123" s="130">
        <v>12495000</v>
      </c>
      <c r="F123" s="130"/>
      <c r="G123" s="130"/>
      <c r="H123" s="130"/>
      <c r="I123" s="130"/>
      <c r="J123" s="1335">
        <v>0</v>
      </c>
    </row>
    <row r="124" spans="1:11" ht="38.25" x14ac:dyDescent="0.2">
      <c r="A124" s="1322" t="s">
        <v>856</v>
      </c>
      <c r="B124" s="1332" t="s">
        <v>857</v>
      </c>
      <c r="C124" s="1332" t="s">
        <v>440</v>
      </c>
      <c r="D124" s="38" t="s">
        <v>441</v>
      </c>
      <c r="E124" s="130">
        <v>13802420</v>
      </c>
      <c r="F124" s="130"/>
      <c r="G124" s="130"/>
      <c r="H124" s="130"/>
      <c r="I124" s="130"/>
      <c r="J124" s="1335">
        <v>0</v>
      </c>
    </row>
    <row r="125" spans="1:11" ht="25.5" x14ac:dyDescent="0.2">
      <c r="A125" s="1322" t="s">
        <v>859</v>
      </c>
      <c r="B125" s="1332" t="s">
        <v>860</v>
      </c>
      <c r="C125" s="1332" t="s">
        <v>861</v>
      </c>
      <c r="D125" s="38">
        <v>76334206</v>
      </c>
      <c r="E125" s="130">
        <v>9948877</v>
      </c>
      <c r="F125" s="130"/>
      <c r="G125" s="130"/>
      <c r="H125" s="130"/>
      <c r="I125" s="130"/>
      <c r="J125" s="1335">
        <v>0</v>
      </c>
    </row>
    <row r="126" spans="1:11" ht="38.25" x14ac:dyDescent="0.2">
      <c r="A126" s="1322" t="s">
        <v>864</v>
      </c>
      <c r="B126" s="1332" t="s">
        <v>870</v>
      </c>
      <c r="C126" s="1332" t="s">
        <v>871</v>
      </c>
      <c r="D126" s="38" t="s">
        <v>872</v>
      </c>
      <c r="E126" s="130">
        <v>11993922</v>
      </c>
      <c r="F126" s="130"/>
      <c r="G126" s="130"/>
      <c r="H126" s="130"/>
      <c r="I126" s="130"/>
      <c r="J126" s="1335">
        <v>0</v>
      </c>
    </row>
    <row r="127" spans="1:11" ht="38.25" x14ac:dyDescent="0.2">
      <c r="A127" s="1322" t="s">
        <v>865</v>
      </c>
      <c r="B127" s="1332" t="s">
        <v>874</v>
      </c>
      <c r="C127" s="1332" t="s">
        <v>875</v>
      </c>
      <c r="D127" s="38" t="s">
        <v>876</v>
      </c>
      <c r="E127" s="130">
        <v>9963982</v>
      </c>
      <c r="F127" s="130"/>
      <c r="G127" s="130"/>
      <c r="H127" s="130"/>
      <c r="I127" s="130"/>
      <c r="J127" s="1335">
        <v>0</v>
      </c>
    </row>
    <row r="128" spans="1:11" ht="38.25" x14ac:dyDescent="0.2">
      <c r="A128" s="1322" t="s">
        <v>866</v>
      </c>
      <c r="B128" s="1332" t="s">
        <v>867</v>
      </c>
      <c r="C128" s="1332" t="s">
        <v>372</v>
      </c>
      <c r="D128" s="38" t="s">
        <v>373</v>
      </c>
      <c r="E128" s="130">
        <v>6961340</v>
      </c>
      <c r="F128" s="130"/>
      <c r="G128" s="130"/>
      <c r="H128" s="130"/>
      <c r="I128" s="130"/>
      <c r="J128" s="1335">
        <v>0</v>
      </c>
    </row>
    <row r="129" spans="1:10" ht="25.5" x14ac:dyDescent="0.2">
      <c r="A129" s="1322" t="s">
        <v>880</v>
      </c>
      <c r="B129" s="1332" t="s">
        <v>881</v>
      </c>
      <c r="C129" s="1332" t="s">
        <v>882</v>
      </c>
      <c r="D129" s="38" t="s">
        <v>883</v>
      </c>
      <c r="E129" s="130">
        <v>11966719</v>
      </c>
      <c r="F129" s="130"/>
      <c r="G129" s="130"/>
      <c r="H129" s="130"/>
      <c r="I129" s="130"/>
      <c r="J129" s="1335">
        <v>0</v>
      </c>
    </row>
    <row r="130" spans="1:10" ht="38.25" x14ac:dyDescent="0.2">
      <c r="A130" s="1322" t="s">
        <v>885</v>
      </c>
      <c r="B130" s="1332" t="s">
        <v>886</v>
      </c>
      <c r="C130" s="1332" t="s">
        <v>887</v>
      </c>
      <c r="D130" s="38" t="s">
        <v>888</v>
      </c>
      <c r="E130" s="130">
        <v>8989614</v>
      </c>
      <c r="F130" s="130"/>
      <c r="G130" s="130"/>
      <c r="H130" s="130"/>
      <c r="I130" s="130"/>
      <c r="J130" s="1335">
        <v>0</v>
      </c>
    </row>
    <row r="131" spans="1:10" ht="38.25" x14ac:dyDescent="0.2">
      <c r="A131" s="1322" t="s">
        <v>890</v>
      </c>
      <c r="B131" s="1332" t="s">
        <v>891</v>
      </c>
      <c r="C131" s="1332" t="s">
        <v>351</v>
      </c>
      <c r="D131" s="38" t="s">
        <v>352</v>
      </c>
      <c r="E131" s="130">
        <v>10085576</v>
      </c>
      <c r="F131" s="130"/>
      <c r="G131" s="130"/>
      <c r="H131" s="130"/>
      <c r="I131" s="130"/>
      <c r="J131" s="1335">
        <v>0</v>
      </c>
    </row>
    <row r="132" spans="1:10" ht="25.5" x14ac:dyDescent="0.2">
      <c r="A132" s="1322" t="s">
        <v>894</v>
      </c>
      <c r="B132" s="1332" t="s">
        <v>895</v>
      </c>
      <c r="C132" s="1332" t="s">
        <v>389</v>
      </c>
      <c r="D132" s="38" t="s">
        <v>390</v>
      </c>
      <c r="E132" s="130">
        <v>6955408</v>
      </c>
      <c r="F132" s="130"/>
      <c r="G132" s="130"/>
      <c r="H132" s="130"/>
      <c r="I132" s="130"/>
      <c r="J132" s="385" t="s">
        <v>96</v>
      </c>
    </row>
    <row r="133" spans="1:10" ht="38.25" x14ac:dyDescent="0.2">
      <c r="A133" s="1322" t="s">
        <v>896</v>
      </c>
      <c r="B133" s="1332" t="s">
        <v>897</v>
      </c>
      <c r="C133" s="1332" t="s">
        <v>196</v>
      </c>
      <c r="D133" s="38" t="s">
        <v>197</v>
      </c>
      <c r="E133" s="130">
        <v>2298727</v>
      </c>
      <c r="F133" s="130"/>
      <c r="G133" s="130"/>
      <c r="H133" s="130"/>
      <c r="I133" s="130"/>
      <c r="J133" s="1335">
        <v>0</v>
      </c>
    </row>
    <row r="134" spans="1:10" ht="25.5" x14ac:dyDescent="0.2">
      <c r="A134" s="1322" t="s">
        <v>901</v>
      </c>
      <c r="B134" s="1332" t="s">
        <v>902</v>
      </c>
      <c r="C134" s="1332" t="s">
        <v>344</v>
      </c>
      <c r="D134" s="38" t="s">
        <v>345</v>
      </c>
      <c r="E134" s="130">
        <v>13891163</v>
      </c>
      <c r="F134" s="130"/>
      <c r="G134" s="130"/>
      <c r="H134" s="130"/>
      <c r="I134" s="130"/>
      <c r="J134" s="1335">
        <v>0</v>
      </c>
    </row>
    <row r="135" spans="1:10" ht="25.5" x14ac:dyDescent="0.2">
      <c r="A135" s="1322" t="s">
        <v>904</v>
      </c>
      <c r="B135" s="1332" t="s">
        <v>905</v>
      </c>
      <c r="C135" s="1332" t="s">
        <v>385</v>
      </c>
      <c r="D135" s="38" t="s">
        <v>386</v>
      </c>
      <c r="E135" s="130">
        <v>12788261</v>
      </c>
      <c r="F135" s="130"/>
      <c r="G135" s="130"/>
      <c r="H135" s="130"/>
      <c r="I135" s="130"/>
      <c r="J135" s="1335">
        <v>0</v>
      </c>
    </row>
    <row r="136" spans="1:10" ht="25.5" x14ac:dyDescent="0.2">
      <c r="A136" s="1322" t="s">
        <v>906</v>
      </c>
      <c r="B136" s="1332" t="s">
        <v>907</v>
      </c>
      <c r="C136" s="1332" t="s">
        <v>726</v>
      </c>
      <c r="D136" s="38" t="s">
        <v>40</v>
      </c>
      <c r="E136" s="130">
        <v>13837945</v>
      </c>
      <c r="F136" s="130"/>
      <c r="G136" s="130"/>
      <c r="H136" s="130"/>
      <c r="I136" s="130"/>
      <c r="J136" s="1335">
        <v>0</v>
      </c>
    </row>
    <row r="137" spans="1:10" ht="25.5" x14ac:dyDescent="0.2">
      <c r="A137" s="1322" t="s">
        <v>909</v>
      </c>
      <c r="B137" s="1332" t="s">
        <v>910</v>
      </c>
      <c r="C137" s="1332" t="s">
        <v>911</v>
      </c>
      <c r="D137" s="1346" t="s">
        <v>912</v>
      </c>
      <c r="E137" s="130">
        <v>9992894</v>
      </c>
      <c r="F137" s="130"/>
      <c r="G137" s="130"/>
      <c r="H137" s="130"/>
      <c r="I137" s="130"/>
      <c r="J137" s="1335">
        <v>0</v>
      </c>
    </row>
    <row r="138" spans="1:10" ht="25.5" x14ac:dyDescent="0.2">
      <c r="A138" s="1332" t="s">
        <v>927</v>
      </c>
      <c r="B138" s="1332" t="s">
        <v>928</v>
      </c>
      <c r="C138" s="1332" t="s">
        <v>929</v>
      </c>
      <c r="D138" s="1322" t="s">
        <v>930</v>
      </c>
      <c r="E138" s="130">
        <v>13779000</v>
      </c>
      <c r="F138" s="130"/>
      <c r="G138" s="130"/>
      <c r="H138" s="130"/>
      <c r="I138" s="130"/>
      <c r="J138" s="73">
        <v>6500000</v>
      </c>
    </row>
    <row r="139" spans="1:10" ht="38.25" x14ac:dyDescent="0.2">
      <c r="A139" s="1322" t="s">
        <v>933</v>
      </c>
      <c r="B139" s="1332" t="s">
        <v>934</v>
      </c>
      <c r="C139" s="1332" t="s">
        <v>935</v>
      </c>
      <c r="D139" s="1346" t="s">
        <v>936</v>
      </c>
      <c r="E139" s="130">
        <v>9989757</v>
      </c>
      <c r="F139" s="130"/>
      <c r="G139" s="130"/>
      <c r="H139" s="130"/>
      <c r="I139" s="130"/>
      <c r="J139" s="361" t="s">
        <v>96</v>
      </c>
    </row>
    <row r="140" spans="1:10" ht="38.25" x14ac:dyDescent="0.2">
      <c r="A140" s="1322" t="s">
        <v>938</v>
      </c>
      <c r="B140" s="1332" t="s">
        <v>939</v>
      </c>
      <c r="C140" s="1332" t="s">
        <v>940</v>
      </c>
      <c r="D140" s="1346" t="s">
        <v>941</v>
      </c>
      <c r="E140" s="130">
        <v>11995593</v>
      </c>
      <c r="F140" s="130"/>
      <c r="G140" s="130"/>
      <c r="H140" s="130"/>
      <c r="I140" s="130"/>
      <c r="J140" s="1335">
        <v>0</v>
      </c>
    </row>
    <row r="141" spans="1:10" ht="25.5" x14ac:dyDescent="0.2">
      <c r="A141" s="1322" t="s">
        <v>943</v>
      </c>
      <c r="B141" s="1332" t="s">
        <v>948</v>
      </c>
      <c r="C141" s="1332" t="s">
        <v>531</v>
      </c>
      <c r="D141" s="1346" t="s">
        <v>532</v>
      </c>
      <c r="E141" s="130">
        <v>9915268</v>
      </c>
      <c r="F141" s="130"/>
      <c r="G141" s="130"/>
      <c r="H141" s="130"/>
      <c r="I141" s="130"/>
      <c r="J141" s="1335">
        <v>0</v>
      </c>
    </row>
    <row r="142" spans="1:10" ht="25.5" x14ac:dyDescent="0.2">
      <c r="A142" s="1322" t="s">
        <v>951</v>
      </c>
      <c r="B142" s="1332" t="s">
        <v>952</v>
      </c>
      <c r="C142" s="1332" t="s">
        <v>953</v>
      </c>
      <c r="D142" s="1346" t="s">
        <v>954</v>
      </c>
      <c r="E142" s="130">
        <v>3998650</v>
      </c>
      <c r="F142" s="130"/>
      <c r="G142" s="130"/>
      <c r="H142" s="130"/>
      <c r="I142" s="130"/>
      <c r="J142" s="1335">
        <v>0</v>
      </c>
    </row>
    <row r="143" spans="1:10" ht="25.5" x14ac:dyDescent="0.2">
      <c r="A143" s="1322" t="s">
        <v>956</v>
      </c>
      <c r="B143" s="1332" t="s">
        <v>957</v>
      </c>
      <c r="C143" s="1332" t="s">
        <v>115</v>
      </c>
      <c r="D143" s="1346" t="s">
        <v>116</v>
      </c>
      <c r="E143" s="130">
        <v>13825033</v>
      </c>
      <c r="F143" s="130"/>
      <c r="G143" s="130"/>
      <c r="H143" s="130"/>
      <c r="I143" s="130"/>
      <c r="J143" s="1335">
        <v>0</v>
      </c>
    </row>
    <row r="144" spans="1:10" ht="25.5" x14ac:dyDescent="0.2">
      <c r="A144" s="1322" t="s">
        <v>961</v>
      </c>
      <c r="B144" s="1332" t="s">
        <v>962</v>
      </c>
      <c r="C144" s="1332" t="s">
        <v>1462</v>
      </c>
      <c r="D144" s="1346" t="s">
        <v>109</v>
      </c>
      <c r="E144" s="130">
        <v>12989834</v>
      </c>
      <c r="F144" s="130"/>
      <c r="G144" s="130"/>
      <c r="H144" s="130"/>
      <c r="I144" s="130"/>
      <c r="J144" s="1335">
        <v>0</v>
      </c>
    </row>
    <row r="145" spans="1:10" ht="38.25" x14ac:dyDescent="0.2">
      <c r="A145" s="1322" t="s">
        <v>966</v>
      </c>
      <c r="B145" s="1332" t="s">
        <v>983</v>
      </c>
      <c r="C145" s="1332" t="s">
        <v>984</v>
      </c>
      <c r="D145" s="1346" t="s">
        <v>446</v>
      </c>
      <c r="E145" s="130">
        <v>6983547</v>
      </c>
      <c r="F145" s="130"/>
      <c r="G145" s="130"/>
      <c r="H145" s="130"/>
      <c r="I145" s="130"/>
      <c r="J145" s="1335">
        <v>0</v>
      </c>
    </row>
    <row r="146" spans="1:10" ht="38.25" x14ac:dyDescent="0.2">
      <c r="A146" s="1322" t="s">
        <v>967</v>
      </c>
      <c r="B146" s="1332" t="s">
        <v>968</v>
      </c>
      <c r="C146" s="1332" t="s">
        <v>969</v>
      </c>
      <c r="D146" s="1346" t="s">
        <v>970</v>
      </c>
      <c r="E146" s="130">
        <v>6995335</v>
      </c>
      <c r="F146" s="130"/>
      <c r="G146" s="130"/>
      <c r="H146" s="130"/>
      <c r="I146" s="130"/>
      <c r="J146" s="1335">
        <v>0</v>
      </c>
    </row>
    <row r="147" spans="1:10" ht="25.5" x14ac:dyDescent="0.2">
      <c r="A147" s="1322" t="s">
        <v>973</v>
      </c>
      <c r="B147" s="1332" t="s">
        <v>979</v>
      </c>
      <c r="C147" s="1332" t="s">
        <v>980</v>
      </c>
      <c r="D147" s="1346" t="s">
        <v>981</v>
      </c>
      <c r="E147" s="130">
        <v>9991877</v>
      </c>
      <c r="F147" s="130"/>
      <c r="G147" s="130"/>
      <c r="H147" s="130"/>
      <c r="I147" s="130"/>
      <c r="J147" s="1335">
        <v>0</v>
      </c>
    </row>
    <row r="148" spans="1:10" ht="25.5" x14ac:dyDescent="0.2">
      <c r="A148" s="1322" t="s">
        <v>974</v>
      </c>
      <c r="B148" s="1332" t="s">
        <v>975</v>
      </c>
      <c r="C148" s="1332" t="s">
        <v>1062</v>
      </c>
      <c r="D148" s="1346" t="s">
        <v>976</v>
      </c>
      <c r="E148" s="130">
        <v>13813218</v>
      </c>
      <c r="F148" s="130"/>
      <c r="G148" s="130"/>
      <c r="H148" s="130"/>
      <c r="I148" s="130"/>
      <c r="J148" s="1335">
        <v>0</v>
      </c>
    </row>
    <row r="149" spans="1:10" ht="38.25" x14ac:dyDescent="0.2">
      <c r="A149" s="1322" t="s">
        <v>988</v>
      </c>
      <c r="B149" s="1332" t="s">
        <v>989</v>
      </c>
      <c r="C149" s="1332" t="s">
        <v>990</v>
      </c>
      <c r="D149" s="1346" t="s">
        <v>991</v>
      </c>
      <c r="E149" s="130">
        <v>6992562</v>
      </c>
      <c r="F149" s="130"/>
      <c r="G149" s="130"/>
      <c r="H149" s="130"/>
      <c r="I149" s="130"/>
      <c r="J149" s="1334">
        <v>3393936</v>
      </c>
    </row>
    <row r="150" spans="1:10" ht="25.5" x14ac:dyDescent="0.2">
      <c r="A150" s="1322" t="s">
        <v>994</v>
      </c>
      <c r="B150" s="1332" t="s">
        <v>995</v>
      </c>
      <c r="C150" s="1332" t="s">
        <v>996</v>
      </c>
      <c r="D150" s="1346" t="s">
        <v>997</v>
      </c>
      <c r="E150" s="130">
        <v>4996314</v>
      </c>
      <c r="F150" s="130"/>
      <c r="G150" s="130"/>
      <c r="H150" s="130"/>
      <c r="I150" s="130"/>
      <c r="J150" s="1335">
        <v>0</v>
      </c>
    </row>
    <row r="151" spans="1:10" ht="38.25" x14ac:dyDescent="0.2">
      <c r="A151" s="1322" t="s">
        <v>1000</v>
      </c>
      <c r="B151" s="1332" t="s">
        <v>1001</v>
      </c>
      <c r="C151" s="1332" t="s">
        <v>1002</v>
      </c>
      <c r="D151" s="1346">
        <v>87570654</v>
      </c>
      <c r="E151" s="130">
        <v>5995039</v>
      </c>
      <c r="F151" s="130"/>
      <c r="G151" s="130"/>
      <c r="H151" s="130"/>
      <c r="I151" s="130"/>
      <c r="J151" s="1335">
        <v>0</v>
      </c>
    </row>
    <row r="152" spans="1:10" ht="38.25" x14ac:dyDescent="0.2">
      <c r="A152" s="1322" t="s">
        <v>1004</v>
      </c>
      <c r="B152" s="1332" t="s">
        <v>1005</v>
      </c>
      <c r="C152" s="1332" t="s">
        <v>1006</v>
      </c>
      <c r="D152" s="1346" t="s">
        <v>359</v>
      </c>
      <c r="E152" s="130">
        <v>5895018</v>
      </c>
      <c r="F152" s="130"/>
      <c r="G152" s="130"/>
      <c r="H152" s="130"/>
      <c r="I152" s="130"/>
      <c r="J152" s="1335">
        <v>0</v>
      </c>
    </row>
    <row r="153" spans="1:10" ht="41.25" customHeight="1" x14ac:dyDescent="0.2">
      <c r="A153" s="1322" t="s">
        <v>1009</v>
      </c>
      <c r="B153" s="1332" t="s">
        <v>1010</v>
      </c>
      <c r="C153" s="1332" t="s">
        <v>87</v>
      </c>
      <c r="D153" s="1346" t="s">
        <v>88</v>
      </c>
      <c r="E153" s="130">
        <v>7295537</v>
      </c>
      <c r="F153" s="130"/>
      <c r="G153" s="130"/>
      <c r="H153" s="130"/>
      <c r="I153" s="130"/>
      <c r="J153" s="1335">
        <v>0</v>
      </c>
    </row>
    <row r="154" spans="1:10" ht="38.25" x14ac:dyDescent="0.2">
      <c r="A154" s="1322" t="s">
        <v>1013</v>
      </c>
      <c r="B154" s="1332" t="s">
        <v>1014</v>
      </c>
      <c r="C154" s="1332" t="s">
        <v>1015</v>
      </c>
      <c r="D154" s="1346" t="s">
        <v>1016</v>
      </c>
      <c r="E154" s="130">
        <v>3994775</v>
      </c>
      <c r="F154" s="130"/>
      <c r="G154" s="130"/>
      <c r="H154" s="130"/>
      <c r="I154" s="130"/>
      <c r="J154" s="1335">
        <v>0</v>
      </c>
    </row>
    <row r="155" spans="1:10" ht="38.25" x14ac:dyDescent="0.2">
      <c r="A155" s="1322" t="s">
        <v>1019</v>
      </c>
      <c r="B155" s="1332" t="s">
        <v>1020</v>
      </c>
      <c r="C155" s="1332" t="s">
        <v>214</v>
      </c>
      <c r="D155" s="1346" t="s">
        <v>215</v>
      </c>
      <c r="E155" s="130">
        <v>5994917</v>
      </c>
      <c r="F155" s="130"/>
      <c r="G155" s="130"/>
      <c r="H155" s="130"/>
      <c r="I155" s="130"/>
      <c r="J155" s="1335">
        <v>0</v>
      </c>
    </row>
    <row r="156" spans="1:10" ht="48" customHeight="1" x14ac:dyDescent="0.2">
      <c r="A156" s="1322" t="s">
        <v>1023</v>
      </c>
      <c r="B156" s="1332" t="s">
        <v>1024</v>
      </c>
      <c r="C156" s="1332" t="s">
        <v>1025</v>
      </c>
      <c r="D156" s="1346" t="s">
        <v>1026</v>
      </c>
      <c r="E156" s="130">
        <v>10991581</v>
      </c>
      <c r="F156" s="130"/>
      <c r="G156" s="130"/>
      <c r="H156" s="130"/>
      <c r="I156" s="130"/>
      <c r="J156" s="1335">
        <v>0</v>
      </c>
    </row>
    <row r="157" spans="1:10" ht="38.25" x14ac:dyDescent="0.2">
      <c r="A157" s="1322" t="s">
        <v>1029</v>
      </c>
      <c r="B157" s="1332" t="s">
        <v>1030</v>
      </c>
      <c r="C157" s="1332" t="s">
        <v>1031</v>
      </c>
      <c r="D157" s="1346" t="s">
        <v>1032</v>
      </c>
      <c r="E157" s="130">
        <v>5894315</v>
      </c>
      <c r="F157" s="130"/>
      <c r="G157" s="130"/>
      <c r="H157" s="130"/>
      <c r="I157" s="130"/>
      <c r="J157" s="1335">
        <v>0</v>
      </c>
    </row>
    <row r="158" spans="1:10" ht="21.75" customHeight="1" x14ac:dyDescent="0.2">
      <c r="A158" s="2049" t="s">
        <v>1035</v>
      </c>
      <c r="B158" s="1744" t="s">
        <v>1043</v>
      </c>
      <c r="C158" s="2049" t="s">
        <v>172</v>
      </c>
      <c r="D158" s="2049" t="s">
        <v>173</v>
      </c>
      <c r="E158" s="1906">
        <v>11696225</v>
      </c>
      <c r="F158" s="130"/>
      <c r="G158" s="130"/>
      <c r="H158" s="130"/>
      <c r="I158" s="130"/>
      <c r="J158" s="2095">
        <v>0</v>
      </c>
    </row>
    <row r="159" spans="1:10" ht="27" customHeight="1" x14ac:dyDescent="0.2">
      <c r="A159" s="2223"/>
      <c r="B159" s="1751"/>
      <c r="C159" s="2223"/>
      <c r="D159" s="2223"/>
      <c r="E159" s="1907"/>
      <c r="F159" s="130"/>
      <c r="G159" s="130"/>
      <c r="H159" s="130"/>
      <c r="I159" s="130"/>
      <c r="J159" s="2096">
        <v>0</v>
      </c>
    </row>
    <row r="160" spans="1:10" ht="25.5" x14ac:dyDescent="0.2">
      <c r="A160" s="1322" t="s">
        <v>1041</v>
      </c>
      <c r="B160" s="1332" t="s">
        <v>1036</v>
      </c>
      <c r="C160" s="1332" t="s">
        <v>1037</v>
      </c>
      <c r="D160" s="1346" t="s">
        <v>1038</v>
      </c>
      <c r="E160" s="130">
        <v>9991503</v>
      </c>
      <c r="F160" s="130"/>
      <c r="G160" s="130"/>
      <c r="H160" s="130"/>
      <c r="I160" s="130"/>
      <c r="J160" s="1335">
        <v>0</v>
      </c>
    </row>
    <row r="161" spans="1:10" ht="54" customHeight="1" x14ac:dyDescent="0.2">
      <c r="A161" s="1322" t="s">
        <v>1139</v>
      </c>
      <c r="B161" s="1332" t="s">
        <v>850</v>
      </c>
      <c r="C161" s="1332" t="s">
        <v>302</v>
      </c>
      <c r="D161" s="1346" t="s">
        <v>307</v>
      </c>
      <c r="E161" s="130">
        <v>11850000</v>
      </c>
      <c r="F161" s="130"/>
      <c r="G161" s="130"/>
      <c r="H161" s="130"/>
      <c r="I161" s="130"/>
      <c r="J161" s="1335">
        <v>0</v>
      </c>
    </row>
    <row r="162" spans="1:10" ht="38.25" x14ac:dyDescent="0.2">
      <c r="A162" s="1322" t="s">
        <v>1140</v>
      </c>
      <c r="B162" s="1332" t="s">
        <v>850</v>
      </c>
      <c r="C162" s="1332" t="s">
        <v>440</v>
      </c>
      <c r="D162" s="1346" t="s">
        <v>441</v>
      </c>
      <c r="E162" s="130">
        <v>12000000</v>
      </c>
      <c r="F162" s="130"/>
      <c r="G162" s="130"/>
      <c r="H162" s="130"/>
      <c r="I162" s="130"/>
      <c r="J162" s="1335">
        <v>0</v>
      </c>
    </row>
    <row r="163" spans="1:10" ht="140.25" x14ac:dyDescent="0.2">
      <c r="A163" s="1324" t="s">
        <v>1225</v>
      </c>
      <c r="B163" s="1337" t="s">
        <v>2007</v>
      </c>
      <c r="C163" s="1324" t="s">
        <v>440</v>
      </c>
      <c r="D163" s="1333" t="s">
        <v>441</v>
      </c>
      <c r="E163" s="1342">
        <v>129481854</v>
      </c>
      <c r="F163" s="1330"/>
      <c r="G163" s="1324"/>
      <c r="H163" s="130"/>
      <c r="I163" s="130"/>
      <c r="J163" s="1343">
        <v>10199885</v>
      </c>
    </row>
    <row r="164" spans="1:10" ht="15" customHeight="1" x14ac:dyDescent="0.2">
      <c r="A164" s="2930" t="s">
        <v>1236</v>
      </c>
      <c r="B164" s="1744" t="s">
        <v>2009</v>
      </c>
      <c r="C164" s="1744" t="s">
        <v>1237</v>
      </c>
      <c r="D164" s="1744" t="s">
        <v>1238</v>
      </c>
      <c r="E164" s="1906">
        <v>112892485</v>
      </c>
      <c r="F164" s="1327"/>
      <c r="G164" s="1327"/>
      <c r="H164" s="1327"/>
      <c r="I164" s="1327"/>
      <c r="J164" s="1906">
        <v>54949424</v>
      </c>
    </row>
    <row r="165" spans="1:10" ht="47.25" customHeight="1" x14ac:dyDescent="0.2">
      <c r="A165" s="2175"/>
      <c r="B165" s="2175"/>
      <c r="C165" s="2175"/>
      <c r="D165" s="2175"/>
      <c r="E165" s="2368"/>
      <c r="F165" s="1327"/>
      <c r="G165" s="1327"/>
      <c r="H165" s="1327"/>
      <c r="I165" s="1327"/>
      <c r="J165" s="2368"/>
    </row>
    <row r="166" spans="1:10" x14ac:dyDescent="0.2">
      <c r="A166" s="2175"/>
      <c r="B166" s="2175"/>
      <c r="C166" s="2175"/>
      <c r="D166" s="2175"/>
      <c r="E166" s="2368"/>
      <c r="F166" s="1327"/>
      <c r="G166" s="1327"/>
      <c r="H166" s="1327"/>
      <c r="I166" s="1327"/>
      <c r="J166" s="2368"/>
    </row>
    <row r="167" spans="1:10" ht="29.25" customHeight="1" x14ac:dyDescent="0.2">
      <c r="A167" s="2175"/>
      <c r="B167" s="2175"/>
      <c r="C167" s="2175"/>
      <c r="D167" s="2175"/>
      <c r="E167" s="2368"/>
      <c r="F167" s="1327"/>
      <c r="G167" s="1327"/>
      <c r="H167" s="1327"/>
      <c r="I167" s="1327"/>
      <c r="J167" s="2368"/>
    </row>
    <row r="168" spans="1:10" ht="33.75" customHeight="1" x14ac:dyDescent="0.2">
      <c r="A168" s="1745"/>
      <c r="B168" s="1745"/>
      <c r="C168" s="1745"/>
      <c r="D168" s="1745"/>
      <c r="E168" s="1907"/>
      <c r="F168" s="1327"/>
      <c r="G168" s="1327"/>
      <c r="H168" s="1327"/>
      <c r="I168" s="1327"/>
      <c r="J168" s="1907"/>
    </row>
    <row r="169" spans="1:10" ht="30.75" customHeight="1" x14ac:dyDescent="0.2">
      <c r="A169" s="1744" t="s">
        <v>1280</v>
      </c>
      <c r="B169" s="1744" t="s">
        <v>1271</v>
      </c>
      <c r="C169" s="1744" t="s">
        <v>1272</v>
      </c>
      <c r="D169" s="1744" t="s">
        <v>307</v>
      </c>
      <c r="E169" s="1906">
        <v>126060717</v>
      </c>
      <c r="F169" s="1327"/>
      <c r="G169" s="1327"/>
      <c r="H169" s="1327"/>
      <c r="I169" s="1327"/>
      <c r="J169" s="2154">
        <v>49999502</v>
      </c>
    </row>
    <row r="170" spans="1:10" ht="37.5" customHeight="1" x14ac:dyDescent="0.2">
      <c r="A170" s="1750"/>
      <c r="B170" s="1750"/>
      <c r="C170" s="1750"/>
      <c r="D170" s="1750"/>
      <c r="E170" s="2368"/>
      <c r="F170" s="1327"/>
      <c r="G170" s="1327"/>
      <c r="H170" s="1327"/>
      <c r="I170" s="1327"/>
      <c r="J170" s="2155"/>
    </row>
    <row r="171" spans="1:10" x14ac:dyDescent="0.2">
      <c r="A171" s="1751"/>
      <c r="B171" s="1751"/>
      <c r="C171" s="1751"/>
      <c r="D171" s="1751"/>
      <c r="E171" s="1907"/>
      <c r="F171" s="1327"/>
      <c r="G171" s="1327"/>
      <c r="H171" s="1327"/>
      <c r="I171" s="1327"/>
      <c r="J171" s="2156"/>
    </row>
    <row r="172" spans="1:10" ht="66.75" customHeight="1" x14ac:dyDescent="0.2">
      <c r="A172" s="1742" t="s">
        <v>1281</v>
      </c>
      <c r="B172" s="1744" t="s">
        <v>1279</v>
      </c>
      <c r="C172" s="1744" t="s">
        <v>1276</v>
      </c>
      <c r="D172" s="1744" t="s">
        <v>1854</v>
      </c>
      <c r="E172" s="1906">
        <v>109955486</v>
      </c>
      <c r="F172" s="1327"/>
      <c r="G172" s="1327"/>
      <c r="H172" s="1327"/>
      <c r="I172" s="1327"/>
      <c r="J172" s="2094" t="s">
        <v>96</v>
      </c>
    </row>
    <row r="173" spans="1:10" x14ac:dyDescent="0.2">
      <c r="A173" s="1743"/>
      <c r="B173" s="1745"/>
      <c r="C173" s="1745"/>
      <c r="D173" s="1745"/>
      <c r="E173" s="1907"/>
      <c r="F173" s="1327"/>
      <c r="G173" s="1327"/>
      <c r="H173" s="1327"/>
      <c r="I173" s="1327"/>
      <c r="J173" s="2929"/>
    </row>
    <row r="174" spans="1:10" ht="38.25" x14ac:dyDescent="0.2">
      <c r="A174" s="1322" t="s">
        <v>1295</v>
      </c>
      <c r="B174" s="1332" t="s">
        <v>1296</v>
      </c>
      <c r="C174" s="1332" t="s">
        <v>1297</v>
      </c>
      <c r="D174" s="1332" t="s">
        <v>1298</v>
      </c>
      <c r="E174" s="130">
        <v>413230455</v>
      </c>
      <c r="F174" s="130"/>
      <c r="G174" s="130"/>
      <c r="H174" s="130"/>
      <c r="I174" s="130"/>
      <c r="J174" s="1317">
        <v>48006017</v>
      </c>
    </row>
    <row r="175" spans="1:10" ht="21" customHeight="1" x14ac:dyDescent="0.2">
      <c r="A175" s="1744" t="s">
        <v>1283</v>
      </c>
      <c r="B175" s="2121" t="s">
        <v>1284</v>
      </c>
      <c r="C175" s="1744" t="s">
        <v>1276</v>
      </c>
      <c r="D175" s="1744" t="s">
        <v>1464</v>
      </c>
      <c r="E175" s="2115">
        <v>125729791</v>
      </c>
      <c r="F175" s="1327"/>
      <c r="G175" s="1327"/>
      <c r="H175" s="1327"/>
      <c r="I175" s="1327"/>
      <c r="J175" s="2115">
        <v>59925032</v>
      </c>
    </row>
    <row r="176" spans="1:10" ht="14.25" customHeight="1" x14ac:dyDescent="0.2">
      <c r="A176" s="1750"/>
      <c r="B176" s="2026"/>
      <c r="C176" s="1750"/>
      <c r="D176" s="1750"/>
      <c r="E176" s="2116"/>
      <c r="F176" s="1327"/>
      <c r="G176" s="1327"/>
      <c r="H176" s="1327"/>
      <c r="I176" s="1327"/>
      <c r="J176" s="2927"/>
    </row>
    <row r="177" spans="1:10" ht="18.75" customHeight="1" x14ac:dyDescent="0.2">
      <c r="A177" s="1750"/>
      <c r="B177" s="2026"/>
      <c r="C177" s="1750"/>
      <c r="D177" s="1750"/>
      <c r="E177" s="2116"/>
      <c r="F177" s="1327"/>
      <c r="G177" s="1327"/>
      <c r="H177" s="1327"/>
      <c r="I177" s="1327"/>
      <c r="J177" s="2927"/>
    </row>
    <row r="178" spans="1:10" x14ac:dyDescent="0.2">
      <c r="A178" s="1751"/>
      <c r="B178" s="2027"/>
      <c r="C178" s="1751"/>
      <c r="D178" s="1751"/>
      <c r="E178" s="2117"/>
      <c r="F178" s="1327"/>
      <c r="G178" s="1327"/>
      <c r="H178" s="1327"/>
      <c r="I178" s="1327"/>
      <c r="J178" s="2928"/>
    </row>
    <row r="179" spans="1:10" ht="89.25" x14ac:dyDescent="0.2">
      <c r="A179" s="1322" t="s">
        <v>1286</v>
      </c>
      <c r="B179" s="1337" t="s">
        <v>2008</v>
      </c>
      <c r="C179" s="1324" t="s">
        <v>822</v>
      </c>
      <c r="D179" s="1347" t="s">
        <v>446</v>
      </c>
      <c r="E179" s="1331">
        <v>84148297</v>
      </c>
      <c r="F179" s="1324"/>
      <c r="G179" s="1324"/>
      <c r="H179" s="1324"/>
      <c r="I179" s="1324"/>
      <c r="J179" s="1342">
        <v>42000192</v>
      </c>
    </row>
    <row r="180" spans="1:10" ht="38.25" x14ac:dyDescent="0.2">
      <c r="A180" s="1325" t="s">
        <v>1287</v>
      </c>
      <c r="B180" s="1332" t="s">
        <v>1316</v>
      </c>
      <c r="C180" s="1332" t="s">
        <v>266</v>
      </c>
      <c r="D180" s="1346" t="s">
        <v>267</v>
      </c>
      <c r="E180" s="1327">
        <v>4746410</v>
      </c>
      <c r="F180" s="1327"/>
      <c r="G180" s="1327"/>
      <c r="H180" s="1327"/>
      <c r="I180" s="1327"/>
      <c r="J180" s="1335">
        <v>0</v>
      </c>
    </row>
    <row r="181" spans="1:10" ht="63.75" x14ac:dyDescent="0.2">
      <c r="A181" s="1325" t="s">
        <v>1339</v>
      </c>
      <c r="B181" s="1332" t="s">
        <v>1318</v>
      </c>
      <c r="C181" s="1332" t="s">
        <v>1319</v>
      </c>
      <c r="D181" s="1346" t="s">
        <v>1418</v>
      </c>
      <c r="E181" s="1327">
        <v>112461910</v>
      </c>
      <c r="F181" s="1327"/>
      <c r="G181" s="1327"/>
      <c r="H181" s="1327"/>
      <c r="I181" s="1327"/>
      <c r="J181" s="73">
        <v>53981621</v>
      </c>
    </row>
    <row r="182" spans="1:10" ht="51" x14ac:dyDescent="0.2">
      <c r="A182" s="1325" t="s">
        <v>1340</v>
      </c>
      <c r="B182" s="1332" t="s">
        <v>1852</v>
      </c>
      <c r="C182" s="1332" t="s">
        <v>440</v>
      </c>
      <c r="D182" s="1346" t="s">
        <v>441</v>
      </c>
      <c r="E182" s="1327">
        <v>88785758</v>
      </c>
      <c r="F182" s="1327"/>
      <c r="G182" s="1327"/>
      <c r="H182" s="1327"/>
      <c r="I182" s="1327"/>
      <c r="J182" s="73">
        <v>42143545</v>
      </c>
    </row>
    <row r="183" spans="1:10" ht="25.5" x14ac:dyDescent="0.2">
      <c r="A183" s="1325" t="s">
        <v>1341</v>
      </c>
      <c r="B183" s="1332" t="s">
        <v>1328</v>
      </c>
      <c r="C183" s="1332" t="s">
        <v>1329</v>
      </c>
      <c r="D183" s="1346" t="s">
        <v>1330</v>
      </c>
      <c r="E183" s="1327">
        <v>6479595</v>
      </c>
      <c r="F183" s="1327"/>
      <c r="G183" s="1327"/>
      <c r="H183" s="1327"/>
      <c r="I183" s="1327"/>
      <c r="J183" s="1335">
        <v>0</v>
      </c>
    </row>
    <row r="184" spans="1:10" ht="22.5" customHeight="1" x14ac:dyDescent="0.2">
      <c r="A184" s="1742" t="s">
        <v>1342</v>
      </c>
      <c r="B184" s="1744" t="s">
        <v>2013</v>
      </c>
      <c r="C184" s="1742" t="s">
        <v>1866</v>
      </c>
      <c r="D184" s="1742" t="s">
        <v>1362</v>
      </c>
      <c r="E184" s="2151">
        <v>351978965</v>
      </c>
      <c r="F184" s="1327"/>
      <c r="G184" s="1327"/>
      <c r="H184" s="1327"/>
      <c r="I184" s="1327"/>
      <c r="J184" s="2151">
        <v>173954722</v>
      </c>
    </row>
    <row r="185" spans="1:10" ht="33.75" customHeight="1" x14ac:dyDescent="0.2">
      <c r="A185" s="1748"/>
      <c r="B185" s="2925"/>
      <c r="C185" s="1748"/>
      <c r="D185" s="1748"/>
      <c r="E185" s="2923"/>
      <c r="F185" s="1327"/>
      <c r="G185" s="1327"/>
      <c r="H185" s="1327"/>
      <c r="I185" s="1327"/>
      <c r="J185" s="2923">
        <v>13998948</v>
      </c>
    </row>
    <row r="186" spans="1:10" ht="22.5" customHeight="1" x14ac:dyDescent="0.2">
      <c r="A186" s="1748"/>
      <c r="B186" s="2925"/>
      <c r="C186" s="1748"/>
      <c r="D186" s="1748"/>
      <c r="E186" s="2923"/>
      <c r="F186" s="1327"/>
      <c r="G186" s="1327"/>
      <c r="H186" s="1327"/>
      <c r="I186" s="1327"/>
      <c r="J186" s="2923">
        <v>34997127</v>
      </c>
    </row>
    <row r="187" spans="1:10" ht="12.75" customHeight="1" x14ac:dyDescent="0.2">
      <c r="A187" s="1748"/>
      <c r="B187" s="2925"/>
      <c r="C187" s="1748"/>
      <c r="D187" s="1748"/>
      <c r="E187" s="2923"/>
      <c r="F187" s="1327"/>
      <c r="G187" s="1327"/>
      <c r="H187" s="1327"/>
      <c r="I187" s="1327"/>
      <c r="J187" s="2923">
        <v>39999181</v>
      </c>
    </row>
    <row r="188" spans="1:10" ht="34.5" customHeight="1" x14ac:dyDescent="0.2">
      <c r="A188" s="1748"/>
      <c r="B188" s="2925"/>
      <c r="C188" s="1748"/>
      <c r="D188" s="1748"/>
      <c r="E188" s="2923"/>
      <c r="F188" s="1327"/>
      <c r="G188" s="1327"/>
      <c r="H188" s="1327"/>
      <c r="I188" s="1327"/>
      <c r="J188" s="2923">
        <v>29998281</v>
      </c>
    </row>
    <row r="189" spans="1:10" ht="57.75" customHeight="1" x14ac:dyDescent="0.2">
      <c r="A189" s="1748"/>
      <c r="B189" s="2925"/>
      <c r="C189" s="1748"/>
      <c r="D189" s="1748"/>
      <c r="E189" s="2923"/>
      <c r="F189" s="1327"/>
      <c r="G189" s="1327"/>
      <c r="H189" s="1327"/>
      <c r="I189" s="1327"/>
      <c r="J189" s="2923"/>
    </row>
    <row r="190" spans="1:10" ht="22.5" customHeight="1" x14ac:dyDescent="0.2">
      <c r="A190" s="1748"/>
      <c r="B190" s="2925"/>
      <c r="C190" s="1748"/>
      <c r="D190" s="1748"/>
      <c r="E190" s="2923"/>
      <c r="F190" s="1327"/>
      <c r="G190" s="1327"/>
      <c r="H190" s="1327"/>
      <c r="I190" s="1327"/>
      <c r="J190" s="2923"/>
    </row>
    <row r="191" spans="1:10" ht="19.5" customHeight="1" x14ac:dyDescent="0.2">
      <c r="A191" s="1749"/>
      <c r="B191" s="2926"/>
      <c r="C191" s="1749"/>
      <c r="D191" s="1749"/>
      <c r="E191" s="2924"/>
      <c r="F191" s="1327"/>
      <c r="G191" s="1327"/>
      <c r="H191" s="1327"/>
      <c r="I191" s="1327"/>
      <c r="J191" s="2924">
        <v>19984472</v>
      </c>
    </row>
    <row r="192" spans="1:10" ht="30" x14ac:dyDescent="0.2">
      <c r="A192" s="1323" t="s">
        <v>1371</v>
      </c>
      <c r="B192" s="1328" t="s">
        <v>1372</v>
      </c>
      <c r="C192" s="1328" t="s">
        <v>929</v>
      </c>
      <c r="D192" s="1323" t="s">
        <v>930</v>
      </c>
      <c r="E192" s="1282">
        <v>1490816</v>
      </c>
      <c r="F192" s="1327"/>
      <c r="G192" s="1327"/>
      <c r="H192" s="1327"/>
      <c r="I192" s="1327"/>
      <c r="J192" s="1335">
        <v>0</v>
      </c>
    </row>
    <row r="193" spans="1:10" ht="38.25" x14ac:dyDescent="0.2">
      <c r="A193" s="1325" t="s">
        <v>1369</v>
      </c>
      <c r="B193" s="1332" t="s">
        <v>1389</v>
      </c>
      <c r="C193" s="1332" t="s">
        <v>1390</v>
      </c>
      <c r="D193" s="1335" t="s">
        <v>852</v>
      </c>
      <c r="E193" s="1327">
        <v>11300000</v>
      </c>
      <c r="F193" s="1327"/>
      <c r="G193" s="1327"/>
      <c r="H193" s="1327"/>
      <c r="I193" s="1327"/>
      <c r="J193" s="1335">
        <v>0</v>
      </c>
    </row>
    <row r="194" spans="1:10" ht="38.25" x14ac:dyDescent="0.2">
      <c r="A194" s="1325" t="s">
        <v>1375</v>
      </c>
      <c r="B194" s="1332" t="s">
        <v>1389</v>
      </c>
      <c r="C194" s="1332" t="s">
        <v>1391</v>
      </c>
      <c r="D194" s="1335" t="s">
        <v>116</v>
      </c>
      <c r="E194" s="1327">
        <v>11900000</v>
      </c>
      <c r="F194" s="1327"/>
      <c r="G194" s="1327"/>
      <c r="H194" s="1327"/>
      <c r="I194" s="1327"/>
      <c r="J194" s="1335">
        <v>0</v>
      </c>
    </row>
    <row r="195" spans="1:10" ht="38.25" x14ac:dyDescent="0.2">
      <c r="A195" s="1325" t="s">
        <v>1377</v>
      </c>
      <c r="B195" s="1332" t="s">
        <v>1389</v>
      </c>
      <c r="C195" s="1332" t="s">
        <v>1392</v>
      </c>
      <c r="D195" s="1335" t="s">
        <v>403</v>
      </c>
      <c r="E195" s="1327">
        <v>10350000</v>
      </c>
      <c r="F195" s="1327"/>
      <c r="G195" s="1327"/>
      <c r="H195" s="1327"/>
      <c r="I195" s="1327"/>
      <c r="J195" s="1335">
        <v>0</v>
      </c>
    </row>
    <row r="196" spans="1:10" ht="51" x14ac:dyDescent="0.2">
      <c r="A196" s="1325" t="s">
        <v>1379</v>
      </c>
      <c r="B196" s="1332" t="s">
        <v>1389</v>
      </c>
      <c r="C196" s="1332" t="s">
        <v>1393</v>
      </c>
      <c r="D196" s="41" t="s">
        <v>1665</v>
      </c>
      <c r="E196" s="1327">
        <v>12900000</v>
      </c>
      <c r="F196" s="1327"/>
      <c r="G196" s="1327"/>
      <c r="H196" s="1327"/>
      <c r="I196" s="1327"/>
      <c r="J196" s="1335">
        <v>0</v>
      </c>
    </row>
    <row r="197" spans="1:10" ht="63.75" x14ac:dyDescent="0.2">
      <c r="A197" s="1325" t="s">
        <v>1409</v>
      </c>
      <c r="B197" s="1332" t="s">
        <v>1381</v>
      </c>
      <c r="C197" s="1332" t="s">
        <v>1382</v>
      </c>
      <c r="D197" s="1335" t="s">
        <v>1383</v>
      </c>
      <c r="E197" s="1327">
        <v>111996515</v>
      </c>
      <c r="F197" s="1327"/>
      <c r="G197" s="1327"/>
      <c r="H197" s="1327"/>
      <c r="I197" s="1327"/>
      <c r="J197" s="1335">
        <v>0</v>
      </c>
    </row>
    <row r="198" spans="1:10" ht="38.25" x14ac:dyDescent="0.2">
      <c r="A198" s="1336" t="s">
        <v>1410</v>
      </c>
      <c r="B198" s="1332" t="s">
        <v>1394</v>
      </c>
      <c r="C198" s="1332" t="s">
        <v>1311</v>
      </c>
      <c r="D198" s="1335" t="s">
        <v>1312</v>
      </c>
      <c r="E198" s="1327">
        <v>99980823</v>
      </c>
      <c r="F198" s="1327"/>
      <c r="G198" s="1327"/>
      <c r="H198" s="1327"/>
      <c r="I198" s="1327"/>
      <c r="J198" s="73">
        <v>48877815</v>
      </c>
    </row>
    <row r="199" spans="1:10" ht="27.75" customHeight="1" x14ac:dyDescent="0.2">
      <c r="A199" s="1744" t="s">
        <v>1413</v>
      </c>
      <c r="B199" s="1744" t="s">
        <v>1411</v>
      </c>
      <c r="C199" s="1744" t="s">
        <v>1856</v>
      </c>
      <c r="D199" s="1744" t="s">
        <v>1414</v>
      </c>
      <c r="E199" s="2115">
        <v>220078956</v>
      </c>
      <c r="F199" s="1327"/>
      <c r="G199" s="1327"/>
      <c r="H199" s="1327"/>
      <c r="I199" s="1327"/>
      <c r="J199" s="1742">
        <v>0</v>
      </c>
    </row>
    <row r="200" spans="1:10" ht="23.25" customHeight="1" x14ac:dyDescent="0.2">
      <c r="A200" s="1750"/>
      <c r="B200" s="1750"/>
      <c r="C200" s="1750"/>
      <c r="D200" s="1750"/>
      <c r="E200" s="2116"/>
      <c r="F200" s="1327"/>
      <c r="G200" s="1327"/>
      <c r="H200" s="1327"/>
      <c r="I200" s="1327"/>
      <c r="J200" s="2150"/>
    </row>
    <row r="201" spans="1:10" x14ac:dyDescent="0.2">
      <c r="A201" s="1751"/>
      <c r="B201" s="1751"/>
      <c r="C201" s="1751"/>
      <c r="D201" s="1751"/>
      <c r="E201" s="2117"/>
      <c r="F201" s="1327"/>
      <c r="G201" s="1327"/>
      <c r="H201" s="1327"/>
      <c r="I201" s="1327"/>
      <c r="J201" s="1743"/>
    </row>
    <row r="202" spans="1:10" ht="51" x14ac:dyDescent="0.2">
      <c r="A202" s="1325" t="s">
        <v>1428</v>
      </c>
      <c r="B202" s="1332" t="s">
        <v>1429</v>
      </c>
      <c r="C202" s="1332" t="s">
        <v>1430</v>
      </c>
      <c r="D202" s="1335" t="s">
        <v>1431</v>
      </c>
      <c r="E202" s="1327">
        <v>13897546</v>
      </c>
      <c r="F202" s="1327"/>
      <c r="G202" s="1327"/>
      <c r="H202" s="1327"/>
      <c r="I202" s="1327"/>
      <c r="J202" s="1335">
        <v>0</v>
      </c>
    </row>
    <row r="203" spans="1:10" ht="38.25" x14ac:dyDescent="0.2">
      <c r="A203" s="1325" t="s">
        <v>1435</v>
      </c>
      <c r="B203" s="1332" t="s">
        <v>1436</v>
      </c>
      <c r="C203" s="1332" t="s">
        <v>1437</v>
      </c>
      <c r="D203" s="1335" t="s">
        <v>1438</v>
      </c>
      <c r="E203" s="1327">
        <v>11580419</v>
      </c>
      <c r="F203" s="1327"/>
      <c r="G203" s="1327"/>
      <c r="H203" s="1327"/>
      <c r="I203" s="1327"/>
      <c r="J203" s="1335">
        <v>0</v>
      </c>
    </row>
    <row r="204" spans="1:10" ht="25.5" x14ac:dyDescent="0.2">
      <c r="A204" s="1325" t="s">
        <v>1440</v>
      </c>
      <c r="B204" s="1332" t="s">
        <v>1441</v>
      </c>
      <c r="C204" s="1332" t="s">
        <v>1442</v>
      </c>
      <c r="D204" s="1335" t="s">
        <v>1443</v>
      </c>
      <c r="E204" s="1327">
        <v>7800935</v>
      </c>
      <c r="F204" s="1327"/>
      <c r="G204" s="1327"/>
      <c r="H204" s="1327"/>
      <c r="I204" s="1327"/>
      <c r="J204" s="1335">
        <v>0</v>
      </c>
    </row>
    <row r="205" spans="1:10" ht="25.5" x14ac:dyDescent="0.2">
      <c r="A205" s="1325" t="s">
        <v>1446</v>
      </c>
      <c r="B205" s="1332" t="s">
        <v>1447</v>
      </c>
      <c r="C205" s="1332" t="s">
        <v>108</v>
      </c>
      <c r="D205" s="1335" t="s">
        <v>109</v>
      </c>
      <c r="E205" s="1327">
        <v>12979661</v>
      </c>
      <c r="F205" s="1327"/>
      <c r="G205" s="1327"/>
      <c r="H205" s="1327"/>
      <c r="I205" s="1327"/>
      <c r="J205" s="1335">
        <v>0</v>
      </c>
    </row>
    <row r="206" spans="1:10" ht="30.75" customHeight="1" x14ac:dyDescent="0.2">
      <c r="A206" s="1742" t="s">
        <v>1450</v>
      </c>
      <c r="B206" s="1744" t="s">
        <v>1451</v>
      </c>
      <c r="C206" s="1744" t="s">
        <v>1062</v>
      </c>
      <c r="D206" s="1744" t="s">
        <v>976</v>
      </c>
      <c r="E206" s="2106">
        <v>13036106</v>
      </c>
      <c r="F206" s="1327"/>
      <c r="G206" s="1327"/>
      <c r="H206" s="1327"/>
      <c r="I206" s="1327"/>
      <c r="J206" s="2111" t="s">
        <v>96</v>
      </c>
    </row>
    <row r="207" spans="1:10" x14ac:dyDescent="0.2">
      <c r="A207" s="1749"/>
      <c r="B207" s="1751"/>
      <c r="C207" s="1751"/>
      <c r="D207" s="1751"/>
      <c r="E207" s="2107"/>
      <c r="F207" s="1327"/>
      <c r="G207" s="1327"/>
      <c r="H207" s="1327"/>
      <c r="I207" s="1327"/>
      <c r="J207" s="2922"/>
    </row>
    <row r="208" spans="1:10" ht="25.5" x14ac:dyDescent="0.2">
      <c r="A208" s="1325" t="s">
        <v>1455</v>
      </c>
      <c r="B208" s="1332" t="s">
        <v>1456</v>
      </c>
      <c r="C208" s="1332" t="s">
        <v>726</v>
      </c>
      <c r="D208" s="1335" t="s">
        <v>40</v>
      </c>
      <c r="E208" s="1327">
        <v>13699471</v>
      </c>
      <c r="F208" s="1327"/>
      <c r="G208" s="1327"/>
      <c r="H208" s="1327"/>
      <c r="I208" s="1327"/>
      <c r="J208" s="1335">
        <v>0</v>
      </c>
    </row>
    <row r="209" spans="1:10" ht="28.5" customHeight="1" x14ac:dyDescent="0.2">
      <c r="A209" s="1742" t="s">
        <v>1465</v>
      </c>
      <c r="B209" s="1744" t="s">
        <v>1466</v>
      </c>
      <c r="C209" s="1744" t="s">
        <v>805</v>
      </c>
      <c r="D209" s="1744" t="s">
        <v>806</v>
      </c>
      <c r="E209" s="1906">
        <v>12948554</v>
      </c>
      <c r="F209" s="1327"/>
      <c r="G209" s="1327"/>
      <c r="H209" s="1327"/>
      <c r="I209" s="1327"/>
      <c r="J209" s="1906">
        <v>0</v>
      </c>
    </row>
    <row r="210" spans="1:10" x14ac:dyDescent="0.2">
      <c r="A210" s="1749"/>
      <c r="B210" s="1751"/>
      <c r="C210" s="1751"/>
      <c r="D210" s="1751"/>
      <c r="E210" s="1907"/>
      <c r="F210" s="1327"/>
      <c r="G210" s="1327"/>
      <c r="H210" s="1327"/>
      <c r="I210" s="1327"/>
      <c r="J210" s="1907"/>
    </row>
    <row r="211" spans="1:10" ht="42" customHeight="1" x14ac:dyDescent="0.2">
      <c r="A211" s="1325" t="s">
        <v>1472</v>
      </c>
      <c r="B211" s="1332" t="s">
        <v>1473</v>
      </c>
      <c r="C211" s="1332" t="s">
        <v>440</v>
      </c>
      <c r="D211" s="1335" t="s">
        <v>441</v>
      </c>
      <c r="E211" s="1327">
        <v>12858938</v>
      </c>
      <c r="F211" s="1327"/>
      <c r="G211" s="1327"/>
      <c r="H211" s="1327"/>
      <c r="I211" s="1327"/>
      <c r="J211" s="1335">
        <v>0</v>
      </c>
    </row>
    <row r="212" spans="1:10" ht="51" x14ac:dyDescent="0.2">
      <c r="A212" s="1325" t="s">
        <v>1476</v>
      </c>
      <c r="B212" s="1332" t="s">
        <v>1477</v>
      </c>
      <c r="C212" s="1332" t="s">
        <v>372</v>
      </c>
      <c r="D212" s="1335" t="s">
        <v>373</v>
      </c>
      <c r="E212" s="1327">
        <v>9938360</v>
      </c>
      <c r="F212" s="1327"/>
      <c r="G212" s="1327"/>
      <c r="H212" s="1327"/>
      <c r="I212" s="1327"/>
      <c r="J212" s="1335">
        <v>0</v>
      </c>
    </row>
    <row r="213" spans="1:10" ht="38.25" x14ac:dyDescent="0.2">
      <c r="A213" s="1325" t="s">
        <v>1481</v>
      </c>
      <c r="B213" s="1332" t="s">
        <v>1482</v>
      </c>
      <c r="C213" s="1332" t="s">
        <v>935</v>
      </c>
      <c r="D213" s="1335">
        <v>76283935</v>
      </c>
      <c r="E213" s="1327">
        <v>3461670</v>
      </c>
      <c r="F213" s="1327"/>
      <c r="G213" s="1327"/>
      <c r="H213" s="1327"/>
      <c r="I213" s="1327"/>
      <c r="J213" s="1335">
        <v>0</v>
      </c>
    </row>
    <row r="214" spans="1:10" ht="38.25" x14ac:dyDescent="0.2">
      <c r="A214" s="1325" t="s">
        <v>1502</v>
      </c>
      <c r="B214" s="1332" t="s">
        <v>1584</v>
      </c>
      <c r="C214" s="1332" t="s">
        <v>1585</v>
      </c>
      <c r="D214" s="1335" t="s">
        <v>1586</v>
      </c>
      <c r="E214" s="1327">
        <v>47500000</v>
      </c>
      <c r="F214" s="1327"/>
      <c r="G214" s="1327"/>
      <c r="H214" s="1327"/>
      <c r="I214" s="1327"/>
      <c r="J214" s="1335">
        <v>0</v>
      </c>
    </row>
    <row r="215" spans="1:10" ht="25.5" x14ac:dyDescent="0.2">
      <c r="A215" s="1325" t="s">
        <v>1485</v>
      </c>
      <c r="B215" s="1332" t="s">
        <v>1486</v>
      </c>
      <c r="C215" s="1332" t="s">
        <v>917</v>
      </c>
      <c r="D215" s="1335" t="s">
        <v>918</v>
      </c>
      <c r="E215" s="1327">
        <v>4994814</v>
      </c>
      <c r="F215" s="1327"/>
      <c r="G215" s="1327"/>
      <c r="H215" s="1327"/>
      <c r="I215" s="1327"/>
      <c r="J215" s="1335">
        <v>0</v>
      </c>
    </row>
    <row r="216" spans="1:10" ht="38.25" x14ac:dyDescent="0.2">
      <c r="A216" s="1325" t="s">
        <v>1489</v>
      </c>
      <c r="B216" s="1332" t="s">
        <v>1493</v>
      </c>
      <c r="C216" s="1332" t="s">
        <v>1491</v>
      </c>
      <c r="D216" s="1335" t="s">
        <v>1492</v>
      </c>
      <c r="E216" s="1327">
        <v>7890362</v>
      </c>
      <c r="F216" s="1327"/>
      <c r="G216" s="1327"/>
      <c r="H216" s="1327"/>
      <c r="I216" s="1327"/>
      <c r="J216" s="1335">
        <v>0</v>
      </c>
    </row>
    <row r="217" spans="1:10" ht="25.5" x14ac:dyDescent="0.2">
      <c r="A217" s="1325" t="s">
        <v>1495</v>
      </c>
      <c r="B217" s="1332" t="s">
        <v>1496</v>
      </c>
      <c r="C217" s="1332" t="s">
        <v>1497</v>
      </c>
      <c r="D217" s="1335" t="s">
        <v>76</v>
      </c>
      <c r="E217" s="1327">
        <v>13818233</v>
      </c>
      <c r="F217" s="1327"/>
      <c r="G217" s="1327"/>
      <c r="H217" s="1327"/>
      <c r="I217" s="1327"/>
      <c r="J217" s="1335">
        <v>0</v>
      </c>
    </row>
    <row r="218" spans="1:10" x14ac:dyDescent="0.2">
      <c r="A218" s="1742" t="s">
        <v>1515</v>
      </c>
      <c r="B218" s="1744" t="s">
        <v>1516</v>
      </c>
      <c r="C218" s="1744" t="s">
        <v>1517</v>
      </c>
      <c r="D218" s="1900" t="s">
        <v>1518</v>
      </c>
      <c r="E218" s="1906">
        <v>634958664</v>
      </c>
      <c r="F218" s="1327"/>
      <c r="G218" s="1327"/>
      <c r="H218" s="1327"/>
      <c r="I218" s="1327"/>
      <c r="J218" s="1906">
        <v>0</v>
      </c>
    </row>
    <row r="219" spans="1:10" ht="49.5" customHeight="1" x14ac:dyDescent="0.2">
      <c r="A219" s="1749"/>
      <c r="B219" s="1751"/>
      <c r="C219" s="1751"/>
      <c r="D219" s="1901"/>
      <c r="E219" s="1907"/>
      <c r="F219" s="1327"/>
      <c r="G219" s="1327"/>
      <c r="H219" s="1327"/>
      <c r="I219" s="1327"/>
      <c r="J219" s="1907"/>
    </row>
    <row r="220" spans="1:10" ht="38.25" x14ac:dyDescent="0.2">
      <c r="A220" s="1325" t="s">
        <v>1527</v>
      </c>
      <c r="B220" s="1332" t="s">
        <v>1570</v>
      </c>
      <c r="C220" s="1332" t="s">
        <v>258</v>
      </c>
      <c r="D220" s="1335" t="s">
        <v>259</v>
      </c>
      <c r="E220" s="1327">
        <v>115464288</v>
      </c>
      <c r="F220" s="1327"/>
      <c r="G220" s="1327"/>
      <c r="H220" s="1327"/>
      <c r="I220" s="1327"/>
      <c r="J220" s="1335">
        <v>0</v>
      </c>
    </row>
    <row r="221" spans="1:10" ht="21.75" customHeight="1" x14ac:dyDescent="0.2">
      <c r="A221" s="1742" t="s">
        <v>1524</v>
      </c>
      <c r="B221" s="1744" t="s">
        <v>1577</v>
      </c>
      <c r="C221" s="1744" t="s">
        <v>1525</v>
      </c>
      <c r="D221" s="1744" t="s">
        <v>1578</v>
      </c>
      <c r="E221" s="1906">
        <v>241861529</v>
      </c>
      <c r="F221" s="1327"/>
      <c r="G221" s="1327"/>
      <c r="H221" s="1327"/>
      <c r="I221" s="1327"/>
      <c r="J221" s="2103" t="s">
        <v>96</v>
      </c>
    </row>
    <row r="222" spans="1:10" ht="6.75" customHeight="1" x14ac:dyDescent="0.2">
      <c r="A222" s="1748"/>
      <c r="B222" s="1750"/>
      <c r="C222" s="1750"/>
      <c r="D222" s="1750"/>
      <c r="E222" s="2368"/>
      <c r="F222" s="1327"/>
      <c r="G222" s="1327"/>
      <c r="H222" s="1327"/>
      <c r="I222" s="1327"/>
      <c r="J222" s="2118"/>
    </row>
    <row r="223" spans="1:10" ht="24.75" customHeight="1" x14ac:dyDescent="0.2">
      <c r="A223" s="1749"/>
      <c r="B223" s="1751"/>
      <c r="C223" s="1751"/>
      <c r="D223" s="1751"/>
      <c r="E223" s="1907"/>
      <c r="F223" s="1327"/>
      <c r="G223" s="1327"/>
      <c r="H223" s="1327"/>
      <c r="I223" s="1327"/>
      <c r="J223" s="1747"/>
    </row>
    <row r="224" spans="1:10" ht="38.25" x14ac:dyDescent="0.2">
      <c r="A224" s="1325" t="s">
        <v>1531</v>
      </c>
      <c r="B224" s="1332" t="s">
        <v>1526</v>
      </c>
      <c r="C224" s="1332" t="s">
        <v>819</v>
      </c>
      <c r="D224" s="1335" t="s">
        <v>608</v>
      </c>
      <c r="E224" s="1327">
        <v>13816647</v>
      </c>
      <c r="F224" s="1327"/>
      <c r="G224" s="1327"/>
      <c r="H224" s="1327"/>
      <c r="I224" s="1327"/>
      <c r="J224" s="1335">
        <v>0</v>
      </c>
    </row>
    <row r="225" spans="1:10" ht="51" x14ac:dyDescent="0.2">
      <c r="A225" s="1325" t="s">
        <v>1538</v>
      </c>
      <c r="B225" s="1332" t="s">
        <v>1528</v>
      </c>
      <c r="C225" s="1332" t="s">
        <v>1529</v>
      </c>
      <c r="D225" s="1335" t="s">
        <v>1026</v>
      </c>
      <c r="E225" s="1327">
        <v>1990013</v>
      </c>
      <c r="F225" s="1327"/>
      <c r="G225" s="1327"/>
      <c r="H225" s="1327"/>
      <c r="I225" s="1327"/>
      <c r="J225" s="1335">
        <v>0</v>
      </c>
    </row>
    <row r="226" spans="1:10" ht="25.5" x14ac:dyDescent="0.2">
      <c r="A226" s="1325" t="s">
        <v>1539</v>
      </c>
      <c r="B226" s="1332" t="s">
        <v>1549</v>
      </c>
      <c r="C226" s="1332" t="s">
        <v>1550</v>
      </c>
      <c r="D226" s="1335" t="s">
        <v>1551</v>
      </c>
      <c r="E226" s="1327">
        <v>8935041</v>
      </c>
      <c r="F226" s="1327"/>
      <c r="G226" s="1327"/>
      <c r="H226" s="1327"/>
      <c r="I226" s="1327"/>
      <c r="J226" s="1335">
        <v>0</v>
      </c>
    </row>
    <row r="227" spans="1:10" ht="38.25" x14ac:dyDescent="0.2">
      <c r="A227" s="1325" t="s">
        <v>1540</v>
      </c>
      <c r="B227" s="1332" t="s">
        <v>1555</v>
      </c>
      <c r="C227" s="1332" t="s">
        <v>1556</v>
      </c>
      <c r="D227" s="1335" t="s">
        <v>777</v>
      </c>
      <c r="E227" s="1327">
        <v>9953280</v>
      </c>
      <c r="F227" s="1327"/>
      <c r="G227" s="1327"/>
      <c r="H227" s="1327"/>
      <c r="I227" s="1327"/>
      <c r="J227" s="1335">
        <v>0</v>
      </c>
    </row>
    <row r="228" spans="1:10" ht="25.5" x14ac:dyDescent="0.2">
      <c r="A228" s="1325" t="s">
        <v>1541</v>
      </c>
      <c r="B228" s="1332" t="s">
        <v>1562</v>
      </c>
      <c r="C228" s="1332" t="s">
        <v>196</v>
      </c>
      <c r="D228" s="1335" t="s">
        <v>197</v>
      </c>
      <c r="E228" s="1327">
        <v>12947286</v>
      </c>
      <c r="F228" s="1327"/>
      <c r="G228" s="1327"/>
      <c r="H228" s="1327"/>
      <c r="I228" s="1327"/>
      <c r="J228" s="1335">
        <v>0</v>
      </c>
    </row>
    <row r="229" spans="1:10" ht="25.5" x14ac:dyDescent="0.2">
      <c r="A229" s="1325" t="s">
        <v>1542</v>
      </c>
      <c r="B229" s="1332" t="s">
        <v>1560</v>
      </c>
      <c r="C229" s="1332" t="s">
        <v>940</v>
      </c>
      <c r="D229" s="1335" t="s">
        <v>82</v>
      </c>
      <c r="E229" s="1327">
        <v>9966305</v>
      </c>
      <c r="F229" s="1327"/>
      <c r="G229" s="1327"/>
      <c r="H229" s="1327"/>
      <c r="I229" s="1327"/>
      <c r="J229" s="1335">
        <v>0</v>
      </c>
    </row>
    <row r="230" spans="1:10" ht="38.25" x14ac:dyDescent="0.2">
      <c r="A230" s="1325" t="s">
        <v>1543</v>
      </c>
      <c r="B230" s="1332" t="s">
        <v>1568</v>
      </c>
      <c r="C230" s="1332" t="s">
        <v>861</v>
      </c>
      <c r="D230" s="1335" t="s">
        <v>1569</v>
      </c>
      <c r="E230" s="1327">
        <v>9948956</v>
      </c>
      <c r="F230" s="1327"/>
      <c r="G230" s="1327"/>
      <c r="H230" s="1327"/>
      <c r="I230" s="1327"/>
      <c r="J230" s="1335">
        <v>0</v>
      </c>
    </row>
    <row r="231" spans="1:10" ht="25.5" x14ac:dyDescent="0.2">
      <c r="A231" s="1325" t="s">
        <v>1544</v>
      </c>
      <c r="B231" s="1332" t="s">
        <v>1545</v>
      </c>
      <c r="C231" s="1332" t="s">
        <v>940</v>
      </c>
      <c r="D231" s="1335" t="s">
        <v>82</v>
      </c>
      <c r="E231" s="1327">
        <v>3431995</v>
      </c>
      <c r="F231" s="1327"/>
      <c r="G231" s="1327"/>
      <c r="H231" s="1327"/>
      <c r="I231" s="1327"/>
      <c r="J231" s="1335">
        <v>0</v>
      </c>
    </row>
    <row r="232" spans="1:10" x14ac:dyDescent="0.2">
      <c r="A232" s="1325"/>
      <c r="B232" s="1332"/>
      <c r="C232" s="1332"/>
      <c r="D232" s="1335"/>
      <c r="E232" s="1327"/>
      <c r="F232" s="1327"/>
      <c r="G232" s="1327"/>
      <c r="H232" s="1327"/>
      <c r="I232" s="1327"/>
      <c r="J232" s="1335"/>
    </row>
    <row r="233" spans="1:10" x14ac:dyDescent="0.2">
      <c r="A233" s="1354" t="s">
        <v>2010</v>
      </c>
      <c r="B233" s="1355"/>
      <c r="C233" s="1355"/>
      <c r="D233" s="1355"/>
      <c r="E233" s="1363"/>
      <c r="F233" s="1363"/>
      <c r="G233" s="1363"/>
      <c r="H233" s="1363"/>
      <c r="I233" s="1363"/>
      <c r="J233" s="1364"/>
    </row>
    <row r="234" spans="1:10" x14ac:dyDescent="0.2">
      <c r="A234" s="7"/>
      <c r="B234" s="88"/>
      <c r="C234" s="88"/>
      <c r="D234" s="88"/>
      <c r="E234" s="117"/>
      <c r="F234" s="117"/>
      <c r="G234" s="117"/>
      <c r="H234" s="117"/>
      <c r="I234" s="117"/>
      <c r="J234" s="1356"/>
    </row>
    <row r="235" spans="1:10" x14ac:dyDescent="0.2">
      <c r="A235" s="7"/>
      <c r="B235" s="88"/>
      <c r="C235" s="88"/>
      <c r="D235" s="88"/>
      <c r="E235" s="88"/>
      <c r="F235" s="88"/>
      <c r="G235" s="88"/>
      <c r="H235" s="88"/>
      <c r="I235" s="88"/>
      <c r="J235" s="1356"/>
    </row>
    <row r="236" spans="1:10" x14ac:dyDescent="0.2">
      <c r="A236" s="2943" t="s">
        <v>143</v>
      </c>
      <c r="B236" s="2944"/>
      <c r="C236" s="2944"/>
      <c r="D236" s="2944"/>
      <c r="E236" s="2944"/>
      <c r="F236" s="2944"/>
      <c r="G236" s="2944"/>
      <c r="H236" s="2944"/>
      <c r="I236" s="2944"/>
      <c r="J236" s="2945"/>
    </row>
    <row r="237" spans="1:10" x14ac:dyDescent="0.2">
      <c r="A237" s="2943" t="s">
        <v>2012</v>
      </c>
      <c r="B237" s="2944"/>
      <c r="C237" s="2944"/>
      <c r="D237" s="2944"/>
      <c r="E237" s="2944"/>
      <c r="F237" s="2944"/>
      <c r="G237" s="2944"/>
      <c r="H237" s="2944"/>
      <c r="I237" s="2944"/>
      <c r="J237" s="2945"/>
    </row>
    <row r="238" spans="1:10" x14ac:dyDescent="0.2">
      <c r="A238" s="7"/>
      <c r="B238" s="88"/>
      <c r="C238" s="88"/>
      <c r="D238" s="88"/>
      <c r="E238" s="88"/>
      <c r="F238" s="88"/>
      <c r="G238" s="88"/>
      <c r="H238" s="88"/>
      <c r="I238" s="88"/>
      <c r="J238" s="1356"/>
    </row>
    <row r="239" spans="1:10" x14ac:dyDescent="0.2">
      <c r="A239" s="7"/>
      <c r="B239" s="88"/>
      <c r="C239" s="88"/>
      <c r="D239" s="88"/>
      <c r="E239" s="88"/>
      <c r="F239" s="88"/>
      <c r="G239" s="88"/>
      <c r="H239" s="88"/>
      <c r="I239" s="88"/>
      <c r="J239" s="1356"/>
    </row>
    <row r="240" spans="1:10" x14ac:dyDescent="0.2">
      <c r="A240" s="7"/>
      <c r="B240" s="88"/>
      <c r="C240" s="88"/>
      <c r="D240" s="88"/>
      <c r="E240" s="88"/>
      <c r="F240" s="88"/>
      <c r="G240" s="88"/>
      <c r="H240" s="88"/>
      <c r="I240" s="88"/>
      <c r="J240" s="1356"/>
    </row>
    <row r="241" spans="1:10" x14ac:dyDescent="0.2">
      <c r="A241" s="7"/>
      <c r="B241" s="88"/>
      <c r="C241" s="88"/>
      <c r="D241" s="88"/>
      <c r="E241" s="88"/>
      <c r="F241" s="88"/>
      <c r="G241" s="88"/>
      <c r="H241" s="88"/>
      <c r="I241" s="88"/>
      <c r="J241" s="1356"/>
    </row>
    <row r="242" spans="1:10" x14ac:dyDescent="0.2">
      <c r="A242" s="7"/>
      <c r="B242" s="88"/>
      <c r="C242" s="88"/>
      <c r="D242" s="88"/>
      <c r="E242" s="88"/>
      <c r="F242" s="88"/>
      <c r="G242" s="88"/>
      <c r="H242" s="88"/>
      <c r="I242" s="88"/>
      <c r="J242" s="1356"/>
    </row>
    <row r="243" spans="1:10" x14ac:dyDescent="0.2">
      <c r="A243" s="7"/>
      <c r="B243" s="88"/>
      <c r="C243" s="88"/>
      <c r="D243" s="88"/>
      <c r="E243" s="88"/>
      <c r="F243" s="88"/>
      <c r="G243" s="88"/>
      <c r="H243" s="88"/>
      <c r="I243" s="88"/>
      <c r="J243" s="1356"/>
    </row>
    <row r="244" spans="1:10" x14ac:dyDescent="0.2">
      <c r="A244" s="7"/>
      <c r="B244" s="88"/>
      <c r="C244" s="88"/>
      <c r="D244" s="88"/>
      <c r="E244" s="88"/>
      <c r="F244" s="88"/>
      <c r="G244" s="88"/>
      <c r="H244" s="88"/>
      <c r="I244" s="88"/>
      <c r="J244" s="1356"/>
    </row>
    <row r="245" spans="1:10" x14ac:dyDescent="0.2">
      <c r="A245" s="7"/>
      <c r="B245" s="88"/>
      <c r="C245" s="88"/>
      <c r="D245" s="88"/>
      <c r="E245" s="88"/>
      <c r="F245" s="88"/>
      <c r="G245" s="88"/>
      <c r="H245" s="88"/>
      <c r="I245" s="88"/>
      <c r="J245" s="1356"/>
    </row>
    <row r="246" spans="1:10" x14ac:dyDescent="0.2">
      <c r="A246" s="7"/>
      <c r="B246" s="88"/>
      <c r="C246" s="88"/>
      <c r="D246" s="88"/>
      <c r="E246" s="88"/>
      <c r="F246" s="88"/>
      <c r="G246" s="88"/>
      <c r="H246" s="88"/>
      <c r="I246" s="88"/>
      <c r="J246" s="1356"/>
    </row>
    <row r="247" spans="1:10" x14ac:dyDescent="0.2">
      <c r="A247" s="7"/>
      <c r="B247" s="88"/>
      <c r="C247" s="88"/>
      <c r="D247" s="88"/>
      <c r="E247" s="88"/>
      <c r="F247" s="88"/>
      <c r="G247" s="88"/>
      <c r="H247" s="88"/>
      <c r="I247" s="88"/>
      <c r="J247" s="1356"/>
    </row>
    <row r="248" spans="1:10" x14ac:dyDescent="0.2">
      <c r="A248" s="7"/>
      <c r="B248" s="88"/>
      <c r="C248" s="88"/>
      <c r="D248" s="88"/>
      <c r="E248" s="88"/>
      <c r="F248" s="88"/>
      <c r="G248" s="88"/>
      <c r="H248" s="88"/>
      <c r="I248" s="88"/>
      <c r="J248" s="1356"/>
    </row>
    <row r="249" spans="1:10" x14ac:dyDescent="0.2">
      <c r="A249" s="7"/>
      <c r="B249" s="88"/>
      <c r="C249" s="88"/>
      <c r="D249" s="88"/>
      <c r="E249" s="88"/>
      <c r="F249" s="88"/>
      <c r="G249" s="88"/>
      <c r="H249" s="88"/>
      <c r="I249" s="88"/>
      <c r="J249" s="1356"/>
    </row>
    <row r="250" spans="1:10" x14ac:dyDescent="0.2">
      <c r="A250" s="7"/>
      <c r="B250" s="88"/>
      <c r="C250" s="88"/>
      <c r="D250" s="88"/>
      <c r="E250" s="88"/>
      <c r="F250" s="88"/>
      <c r="G250" s="88"/>
      <c r="H250" s="88"/>
      <c r="I250" s="88"/>
      <c r="J250" s="1356"/>
    </row>
    <row r="251" spans="1:10" x14ac:dyDescent="0.2">
      <c r="A251" s="7"/>
      <c r="B251" s="88"/>
      <c r="C251" s="88"/>
      <c r="D251" s="88"/>
      <c r="E251" s="88"/>
      <c r="F251" s="88"/>
      <c r="G251" s="88"/>
      <c r="H251" s="88"/>
      <c r="I251" s="88"/>
      <c r="J251" s="1356"/>
    </row>
    <row r="252" spans="1:10" x14ac:dyDescent="0.2">
      <c r="A252" s="7"/>
      <c r="B252" s="88"/>
      <c r="C252" s="88"/>
      <c r="D252" s="88"/>
      <c r="E252" s="88"/>
      <c r="F252" s="88"/>
      <c r="G252" s="88"/>
      <c r="H252" s="88"/>
      <c r="I252" s="88"/>
      <c r="J252" s="1356"/>
    </row>
    <row r="253" spans="1:10" x14ac:dyDescent="0.2">
      <c r="A253" s="7"/>
      <c r="B253" s="88"/>
      <c r="C253" s="88"/>
      <c r="D253" s="88"/>
      <c r="E253" s="88"/>
      <c r="F253" s="88"/>
      <c r="G253" s="88"/>
      <c r="H253" s="88"/>
      <c r="I253" s="88"/>
      <c r="J253" s="1356"/>
    </row>
    <row r="254" spans="1:10" x14ac:dyDescent="0.2">
      <c r="A254" s="7"/>
      <c r="B254" s="88"/>
      <c r="C254" s="88"/>
      <c r="D254" s="88"/>
      <c r="E254" s="88"/>
      <c r="F254" s="88"/>
      <c r="G254" s="88"/>
      <c r="H254" s="88"/>
      <c r="I254" s="88"/>
      <c r="J254" s="1356"/>
    </row>
    <row r="255" spans="1:10" x14ac:dyDescent="0.2">
      <c r="A255" s="7"/>
      <c r="B255" s="88"/>
      <c r="C255" s="88"/>
      <c r="D255" s="88"/>
      <c r="E255" s="88"/>
      <c r="F255" s="88"/>
      <c r="G255" s="88"/>
      <c r="H255" s="88"/>
      <c r="I255" s="88"/>
      <c r="J255" s="1356"/>
    </row>
    <row r="256" spans="1:10" x14ac:dyDescent="0.2">
      <c r="A256" s="7"/>
      <c r="B256" s="88"/>
      <c r="C256" s="88"/>
      <c r="D256" s="88"/>
      <c r="E256" s="88"/>
      <c r="F256" s="88"/>
      <c r="G256" s="88"/>
      <c r="H256" s="88"/>
      <c r="I256" s="88"/>
      <c r="J256" s="1356"/>
    </row>
    <row r="257" spans="1:10" x14ac:dyDescent="0.2">
      <c r="A257" s="7"/>
      <c r="B257" s="88"/>
      <c r="C257" s="88"/>
      <c r="D257" s="88"/>
      <c r="E257" s="88"/>
      <c r="F257" s="88"/>
      <c r="G257" s="88"/>
      <c r="H257" s="88"/>
      <c r="I257" s="88"/>
      <c r="J257" s="1356"/>
    </row>
    <row r="258" spans="1:10" x14ac:dyDescent="0.2">
      <c r="A258" s="7"/>
      <c r="B258" s="88"/>
      <c r="C258" s="88"/>
      <c r="D258" s="88"/>
      <c r="E258" s="88"/>
      <c r="F258" s="88"/>
      <c r="G258" s="88"/>
      <c r="H258" s="88"/>
      <c r="I258" s="88"/>
      <c r="J258" s="1356"/>
    </row>
    <row r="259" spans="1:10" x14ac:dyDescent="0.2">
      <c r="A259" s="7"/>
      <c r="B259" s="88"/>
      <c r="C259" s="88"/>
      <c r="D259" s="88"/>
      <c r="E259" s="88"/>
      <c r="F259" s="88"/>
      <c r="G259" s="88"/>
      <c r="H259" s="88"/>
      <c r="I259" s="88"/>
      <c r="J259" s="1356"/>
    </row>
    <row r="260" spans="1:10" x14ac:dyDescent="0.2">
      <c r="A260" s="7"/>
      <c r="B260" s="88"/>
      <c r="C260" s="88"/>
      <c r="D260" s="88"/>
      <c r="E260" s="88"/>
      <c r="F260" s="88"/>
      <c r="G260" s="88"/>
      <c r="H260" s="88"/>
      <c r="I260" s="88"/>
      <c r="J260" s="1356"/>
    </row>
    <row r="261" spans="1:10" x14ac:dyDescent="0.2">
      <c r="A261" s="7"/>
      <c r="B261" s="88"/>
      <c r="C261" s="88"/>
      <c r="D261" s="88"/>
      <c r="E261" s="88"/>
      <c r="F261" s="88"/>
      <c r="G261" s="88"/>
      <c r="H261" s="88"/>
      <c r="I261" s="88"/>
      <c r="J261" s="1356"/>
    </row>
    <row r="262" spans="1:10" x14ac:dyDescent="0.2">
      <c r="A262" s="7"/>
      <c r="B262" s="88"/>
      <c r="C262" s="88"/>
      <c r="D262" s="88"/>
      <c r="E262" s="88"/>
      <c r="F262" s="88"/>
      <c r="G262" s="88"/>
      <c r="H262" s="88"/>
      <c r="I262" s="88"/>
      <c r="J262" s="1356"/>
    </row>
    <row r="263" spans="1:10" x14ac:dyDescent="0.2">
      <c r="A263" s="7"/>
      <c r="B263" s="88"/>
      <c r="C263" s="88"/>
      <c r="D263" s="88"/>
      <c r="E263" s="88"/>
      <c r="F263" s="88"/>
      <c r="G263" s="88"/>
      <c r="H263" s="88"/>
      <c r="I263" s="88"/>
      <c r="J263" s="1356"/>
    </row>
    <row r="264" spans="1:10" x14ac:dyDescent="0.2">
      <c r="A264" s="7"/>
      <c r="B264" s="88"/>
      <c r="C264" s="88"/>
      <c r="D264" s="88"/>
      <c r="E264" s="88"/>
      <c r="F264" s="88"/>
      <c r="G264" s="88"/>
      <c r="H264" s="88"/>
      <c r="I264" s="88"/>
      <c r="J264" s="1356"/>
    </row>
    <row r="265" spans="1:10" x14ac:dyDescent="0.2">
      <c r="A265" s="7"/>
      <c r="B265" s="88"/>
      <c r="C265" s="88"/>
      <c r="D265" s="88"/>
      <c r="E265" s="88"/>
      <c r="F265" s="88"/>
      <c r="G265" s="88"/>
      <c r="H265" s="88"/>
      <c r="I265" s="88"/>
      <c r="J265" s="1356"/>
    </row>
    <row r="266" spans="1:10" x14ac:dyDescent="0.2">
      <c r="A266" s="7"/>
      <c r="B266" s="88"/>
      <c r="C266" s="88"/>
      <c r="D266" s="88"/>
      <c r="E266" s="88"/>
      <c r="F266" s="88"/>
      <c r="G266" s="88"/>
      <c r="H266" s="88"/>
      <c r="I266" s="88"/>
      <c r="J266" s="1356"/>
    </row>
    <row r="267" spans="1:10" x14ac:dyDescent="0.2">
      <c r="A267" s="33"/>
      <c r="B267" s="210"/>
      <c r="C267" s="210"/>
      <c r="D267" s="210"/>
      <c r="E267" s="210"/>
      <c r="F267" s="210"/>
      <c r="G267" s="210"/>
      <c r="H267" s="210"/>
      <c r="I267" s="210"/>
      <c r="J267" s="1357"/>
    </row>
    <row r="272" spans="1:10" x14ac:dyDescent="0.2">
      <c r="C272" s="1358"/>
    </row>
    <row r="273" spans="2:10" x14ac:dyDescent="0.2">
      <c r="C273" s="1358"/>
    </row>
    <row r="274" spans="2:10" x14ac:dyDescent="0.2">
      <c r="C274" s="1358"/>
    </row>
    <row r="276" spans="2:10" x14ac:dyDescent="0.2">
      <c r="E276" s="734"/>
    </row>
    <row r="277" spans="2:10" x14ac:dyDescent="0.2">
      <c r="E277" s="734"/>
    </row>
    <row r="278" spans="2:10" x14ac:dyDescent="0.2">
      <c r="E278" s="734"/>
    </row>
    <row r="279" spans="2:10" x14ac:dyDescent="0.2">
      <c r="E279" s="734"/>
    </row>
    <row r="280" spans="2:10" x14ac:dyDescent="0.2">
      <c r="E280" s="734"/>
    </row>
    <row r="281" spans="2:10" x14ac:dyDescent="0.2">
      <c r="E281" s="734"/>
    </row>
    <row r="282" spans="2:10" x14ac:dyDescent="0.2">
      <c r="E282" s="734"/>
    </row>
    <row r="283" spans="2:10" x14ac:dyDescent="0.2">
      <c r="E283" s="734"/>
    </row>
    <row r="284" spans="2:10" x14ac:dyDescent="0.2">
      <c r="C284" s="1358"/>
      <c r="E284" s="734"/>
    </row>
    <row r="285" spans="2:10" x14ac:dyDescent="0.2">
      <c r="B285" s="1359"/>
      <c r="E285" s="734"/>
      <c r="J285" s="1358"/>
    </row>
    <row r="286" spans="2:10" x14ac:dyDescent="0.2">
      <c r="E286" s="734"/>
      <c r="J286" s="1358"/>
    </row>
    <row r="287" spans="2:10" x14ac:dyDescent="0.2">
      <c r="E287" s="734"/>
    </row>
    <row r="288" spans="2:10" x14ac:dyDescent="0.2">
      <c r="E288" s="734"/>
    </row>
    <row r="289" spans="1:10" x14ac:dyDescent="0.2">
      <c r="E289" s="734"/>
    </row>
    <row r="290" spans="1:10" x14ac:dyDescent="0.2">
      <c r="E290" s="734"/>
    </row>
    <row r="291" spans="1:10" x14ac:dyDescent="0.2">
      <c r="A291" s="734"/>
      <c r="B291" s="734"/>
      <c r="C291" s="734"/>
      <c r="D291" s="734"/>
      <c r="E291" s="734"/>
      <c r="F291" s="734"/>
      <c r="G291" s="734"/>
      <c r="H291" s="734"/>
      <c r="I291" s="734"/>
      <c r="J291" s="734"/>
    </row>
    <row r="292" spans="1:10" x14ac:dyDescent="0.2">
      <c r="A292" s="734"/>
      <c r="B292" s="734"/>
      <c r="C292" s="734"/>
      <c r="D292" s="734"/>
      <c r="E292" s="734"/>
      <c r="F292" s="734"/>
      <c r="G292" s="734"/>
      <c r="H292" s="734"/>
      <c r="I292" s="734"/>
      <c r="J292" s="734"/>
    </row>
    <row r="293" spans="1:10" x14ac:dyDescent="0.2">
      <c r="A293" s="734"/>
      <c r="B293" s="734"/>
      <c r="C293" s="734"/>
      <c r="D293" s="734"/>
      <c r="E293" s="734"/>
      <c r="F293" s="734"/>
      <c r="G293" s="734"/>
      <c r="H293" s="734"/>
      <c r="I293" s="734"/>
      <c r="J293" s="734"/>
    </row>
    <row r="294" spans="1:10" x14ac:dyDescent="0.2">
      <c r="A294" s="734"/>
      <c r="B294" s="734"/>
      <c r="C294" s="734"/>
      <c r="D294" s="734"/>
      <c r="E294" s="734"/>
      <c r="F294" s="734"/>
      <c r="G294" s="734"/>
      <c r="H294" s="734"/>
      <c r="I294" s="734"/>
      <c r="J294" s="734"/>
    </row>
    <row r="295" spans="1:10" x14ac:dyDescent="0.2">
      <c r="A295" s="734"/>
      <c r="B295" s="734"/>
      <c r="C295" s="734"/>
      <c r="D295" s="734"/>
      <c r="E295" s="734"/>
      <c r="F295" s="734"/>
      <c r="G295" s="734"/>
      <c r="H295" s="734"/>
      <c r="I295" s="734"/>
      <c r="J295" s="734"/>
    </row>
    <row r="296" spans="1:10" x14ac:dyDescent="0.2">
      <c r="A296" s="734"/>
      <c r="B296" s="734"/>
      <c r="C296" s="734"/>
      <c r="D296" s="734"/>
      <c r="E296" s="734"/>
      <c r="F296" s="734"/>
      <c r="G296" s="734"/>
      <c r="H296" s="734"/>
      <c r="I296" s="734"/>
      <c r="J296" s="734"/>
    </row>
    <row r="297" spans="1:10" x14ac:dyDescent="0.2">
      <c r="A297" s="734"/>
      <c r="B297" s="734"/>
      <c r="C297" s="734"/>
      <c r="D297" s="734"/>
      <c r="E297" s="734"/>
      <c r="F297" s="734"/>
      <c r="G297" s="734"/>
      <c r="H297" s="734"/>
      <c r="I297" s="734"/>
      <c r="J297" s="734"/>
    </row>
    <row r="298" spans="1:10" x14ac:dyDescent="0.2">
      <c r="A298" s="734"/>
      <c r="B298" s="734"/>
      <c r="C298" s="734"/>
      <c r="D298" s="734"/>
      <c r="E298" s="734"/>
      <c r="F298" s="734"/>
      <c r="G298" s="734"/>
      <c r="H298" s="734"/>
      <c r="I298" s="734"/>
      <c r="J298" s="734"/>
    </row>
    <row r="299" spans="1:10" x14ac:dyDescent="0.2">
      <c r="A299" s="734"/>
      <c r="B299" s="734"/>
      <c r="C299" s="734"/>
      <c r="D299" s="734"/>
      <c r="E299" s="734"/>
      <c r="F299" s="734"/>
      <c r="G299" s="734"/>
      <c r="H299" s="734"/>
      <c r="I299" s="734"/>
      <c r="J299" s="734"/>
    </row>
    <row r="300" spans="1:10" x14ac:dyDescent="0.2">
      <c r="A300" s="734"/>
      <c r="B300" s="734"/>
      <c r="C300" s="734"/>
      <c r="D300" s="734"/>
      <c r="E300" s="734"/>
      <c r="F300" s="734"/>
      <c r="G300" s="734"/>
      <c r="H300" s="734"/>
      <c r="I300" s="734"/>
      <c r="J300" s="734"/>
    </row>
    <row r="301" spans="1:10" x14ac:dyDescent="0.2">
      <c r="A301" s="734"/>
      <c r="B301" s="734"/>
      <c r="C301" s="734"/>
      <c r="D301" s="734"/>
      <c r="E301" s="734"/>
      <c r="F301" s="734"/>
      <c r="G301" s="734"/>
      <c r="H301" s="734"/>
      <c r="I301" s="734"/>
      <c r="J301" s="734"/>
    </row>
    <row r="302" spans="1:10" x14ac:dyDescent="0.2">
      <c r="A302" s="734"/>
      <c r="B302" s="734"/>
      <c r="C302" s="734"/>
      <c r="D302" s="734"/>
      <c r="E302" s="734"/>
      <c r="F302" s="734"/>
      <c r="G302" s="734"/>
      <c r="H302" s="734"/>
      <c r="I302" s="734"/>
      <c r="J302" s="734"/>
    </row>
    <row r="303" spans="1:10" x14ac:dyDescent="0.2">
      <c r="A303" s="734"/>
      <c r="B303" s="734"/>
      <c r="C303" s="734"/>
      <c r="D303" s="734"/>
      <c r="E303" s="734"/>
      <c r="F303" s="734"/>
      <c r="G303" s="734"/>
      <c r="H303" s="734"/>
      <c r="I303" s="734"/>
      <c r="J303" s="734"/>
    </row>
    <row r="304" spans="1:10" x14ac:dyDescent="0.2">
      <c r="A304" s="734"/>
      <c r="B304" s="734"/>
      <c r="C304" s="734"/>
      <c r="D304" s="734"/>
      <c r="E304" s="734"/>
      <c r="F304" s="734"/>
      <c r="G304" s="734"/>
      <c r="H304" s="734"/>
      <c r="I304" s="734"/>
      <c r="J304" s="734"/>
    </row>
    <row r="305" spans="1:10" x14ac:dyDescent="0.2">
      <c r="A305" s="734"/>
      <c r="B305" s="734"/>
      <c r="C305" s="734"/>
      <c r="D305" s="734"/>
      <c r="E305" s="734"/>
      <c r="F305" s="734"/>
      <c r="G305" s="734"/>
      <c r="H305" s="734"/>
      <c r="I305" s="734"/>
      <c r="J305" s="734"/>
    </row>
    <row r="306" spans="1:10" x14ac:dyDescent="0.2">
      <c r="A306" s="734"/>
      <c r="B306" s="734"/>
      <c r="C306" s="734"/>
      <c r="D306" s="734"/>
      <c r="E306" s="734"/>
      <c r="F306" s="734"/>
      <c r="G306" s="734"/>
      <c r="H306" s="734"/>
      <c r="I306" s="734"/>
      <c r="J306" s="734"/>
    </row>
    <row r="307" spans="1:10" x14ac:dyDescent="0.2">
      <c r="A307" s="734"/>
      <c r="B307" s="734"/>
      <c r="C307" s="734"/>
      <c r="D307" s="734"/>
      <c r="E307" s="734"/>
      <c r="F307" s="734"/>
      <c r="G307" s="734"/>
      <c r="H307" s="734"/>
      <c r="I307" s="734"/>
      <c r="J307" s="734"/>
    </row>
    <row r="308" spans="1:10" x14ac:dyDescent="0.2">
      <c r="A308" s="734"/>
      <c r="B308" s="734"/>
      <c r="C308" s="734"/>
      <c r="D308" s="734"/>
      <c r="E308" s="734"/>
      <c r="F308" s="734"/>
      <c r="G308" s="734"/>
      <c r="H308" s="734"/>
      <c r="I308" s="734"/>
      <c r="J308" s="734"/>
    </row>
    <row r="309" spans="1:10" x14ac:dyDescent="0.2">
      <c r="A309" s="734"/>
      <c r="B309" s="734"/>
      <c r="C309" s="734"/>
      <c r="D309" s="734"/>
      <c r="E309" s="734"/>
      <c r="F309" s="734"/>
      <c r="G309" s="734"/>
      <c r="H309" s="734"/>
      <c r="I309" s="734"/>
      <c r="J309" s="734"/>
    </row>
    <row r="310" spans="1:10" x14ac:dyDescent="0.2">
      <c r="A310" s="734"/>
      <c r="B310" s="734"/>
      <c r="C310" s="734"/>
      <c r="D310" s="734"/>
      <c r="E310" s="734"/>
      <c r="F310" s="734"/>
      <c r="G310" s="734"/>
      <c r="H310" s="734"/>
      <c r="I310" s="734"/>
      <c r="J310" s="734"/>
    </row>
    <row r="311" spans="1:10" x14ac:dyDescent="0.2">
      <c r="A311" s="734"/>
      <c r="B311" s="734"/>
      <c r="C311" s="734"/>
      <c r="D311" s="734"/>
      <c r="E311" s="734"/>
      <c r="F311" s="734"/>
      <c r="G311" s="734"/>
      <c r="H311" s="734"/>
      <c r="I311" s="734"/>
      <c r="J311" s="734"/>
    </row>
    <row r="312" spans="1:10" x14ac:dyDescent="0.2">
      <c r="A312" s="734"/>
      <c r="B312" s="734"/>
      <c r="C312" s="734"/>
      <c r="D312" s="734"/>
      <c r="E312" s="734"/>
      <c r="F312" s="734"/>
      <c r="G312" s="734"/>
      <c r="H312" s="734"/>
      <c r="I312" s="734"/>
      <c r="J312" s="734"/>
    </row>
    <row r="313" spans="1:10" x14ac:dyDescent="0.2">
      <c r="A313" s="734"/>
      <c r="B313" s="734"/>
      <c r="C313" s="734"/>
      <c r="D313" s="734"/>
      <c r="E313" s="734"/>
      <c r="F313" s="734"/>
      <c r="G313" s="734"/>
      <c r="H313" s="734"/>
      <c r="I313" s="734"/>
      <c r="J313" s="734"/>
    </row>
    <row r="314" spans="1:10" x14ac:dyDescent="0.2">
      <c r="A314" s="734"/>
      <c r="B314" s="734"/>
      <c r="C314" s="734"/>
      <c r="D314" s="734"/>
      <c r="E314" s="734"/>
      <c r="F314" s="734"/>
      <c r="G314" s="734"/>
      <c r="H314" s="734"/>
      <c r="I314" s="734"/>
      <c r="J314" s="734"/>
    </row>
    <row r="315" spans="1:10" x14ac:dyDescent="0.2">
      <c r="A315" s="734"/>
      <c r="B315" s="734"/>
      <c r="C315" s="734"/>
      <c r="D315" s="734"/>
      <c r="E315" s="734"/>
      <c r="F315" s="734"/>
      <c r="G315" s="734"/>
      <c r="H315" s="734"/>
      <c r="I315" s="734"/>
      <c r="J315" s="734"/>
    </row>
    <row r="316" spans="1:10" x14ac:dyDescent="0.2">
      <c r="A316" s="734"/>
      <c r="B316" s="734"/>
      <c r="C316" s="734"/>
      <c r="D316" s="734"/>
      <c r="E316" s="734"/>
      <c r="F316" s="734"/>
      <c r="G316" s="734"/>
      <c r="H316" s="734"/>
      <c r="I316" s="734"/>
      <c r="J316" s="734"/>
    </row>
    <row r="317" spans="1:10" x14ac:dyDescent="0.2">
      <c r="A317" s="734"/>
      <c r="B317" s="734"/>
      <c r="C317" s="734"/>
      <c r="D317" s="734"/>
      <c r="E317" s="734"/>
      <c r="F317" s="734"/>
      <c r="G317" s="734"/>
      <c r="H317" s="734"/>
      <c r="I317" s="734"/>
      <c r="J317" s="734"/>
    </row>
    <row r="318" spans="1:10" x14ac:dyDescent="0.2">
      <c r="A318" s="734"/>
      <c r="B318" s="734"/>
      <c r="C318" s="734"/>
      <c r="D318" s="734"/>
      <c r="E318" s="734"/>
      <c r="F318" s="734"/>
      <c r="G318" s="734"/>
      <c r="H318" s="734"/>
      <c r="I318" s="734"/>
      <c r="J318" s="734"/>
    </row>
    <row r="319" spans="1:10" x14ac:dyDescent="0.2">
      <c r="A319" s="734"/>
      <c r="B319" s="734"/>
      <c r="C319" s="734"/>
      <c r="D319" s="734"/>
      <c r="E319" s="734"/>
      <c r="F319" s="734"/>
      <c r="G319" s="734"/>
      <c r="H319" s="734"/>
      <c r="I319" s="734"/>
      <c r="J319" s="734"/>
    </row>
    <row r="320" spans="1:10" x14ac:dyDescent="0.2">
      <c r="A320" s="734"/>
      <c r="B320" s="734"/>
      <c r="C320" s="734"/>
      <c r="D320" s="734"/>
      <c r="E320" s="734"/>
      <c r="F320" s="734"/>
      <c r="G320" s="734"/>
      <c r="H320" s="734"/>
      <c r="I320" s="734"/>
      <c r="J320" s="734"/>
    </row>
    <row r="321" spans="1:10" x14ac:dyDescent="0.2">
      <c r="A321" s="734"/>
      <c r="B321" s="734"/>
      <c r="C321" s="734"/>
      <c r="D321" s="734"/>
      <c r="E321" s="734"/>
      <c r="F321" s="734"/>
      <c r="G321" s="734"/>
      <c r="H321" s="734"/>
      <c r="I321" s="734"/>
      <c r="J321" s="734"/>
    </row>
    <row r="322" spans="1:10" x14ac:dyDescent="0.2">
      <c r="A322" s="734"/>
      <c r="B322" s="734"/>
      <c r="C322" s="734"/>
      <c r="D322" s="734"/>
      <c r="E322" s="734"/>
      <c r="F322" s="734"/>
      <c r="G322" s="734"/>
      <c r="H322" s="734"/>
      <c r="I322" s="734"/>
      <c r="J322" s="734"/>
    </row>
    <row r="323" spans="1:10" x14ac:dyDescent="0.2">
      <c r="A323" s="734"/>
      <c r="B323" s="734"/>
      <c r="C323" s="734"/>
      <c r="D323" s="734"/>
      <c r="E323" s="734"/>
      <c r="F323" s="734"/>
      <c r="G323" s="734"/>
      <c r="H323" s="734"/>
      <c r="I323" s="734"/>
      <c r="J323" s="734"/>
    </row>
    <row r="324" spans="1:10" x14ac:dyDescent="0.2">
      <c r="A324" s="734"/>
      <c r="B324" s="734"/>
      <c r="C324" s="734"/>
      <c r="D324" s="734"/>
      <c r="E324" s="734"/>
      <c r="F324" s="734"/>
      <c r="G324" s="734"/>
      <c r="H324" s="734"/>
      <c r="I324" s="734"/>
      <c r="J324" s="734"/>
    </row>
    <row r="325" spans="1:10" x14ac:dyDescent="0.2">
      <c r="A325" s="734"/>
      <c r="B325" s="734"/>
      <c r="C325" s="734"/>
      <c r="D325" s="734"/>
      <c r="E325" s="734"/>
      <c r="F325" s="734"/>
      <c r="G325" s="734"/>
      <c r="H325" s="734"/>
      <c r="I325" s="734"/>
      <c r="J325" s="734"/>
    </row>
    <row r="326" spans="1:10" x14ac:dyDescent="0.2">
      <c r="A326" s="734"/>
      <c r="B326" s="734"/>
      <c r="C326" s="734"/>
      <c r="D326" s="734"/>
      <c r="E326" s="734"/>
      <c r="F326" s="734"/>
      <c r="G326" s="734"/>
      <c r="H326" s="734"/>
      <c r="I326" s="734"/>
      <c r="J326" s="734"/>
    </row>
    <row r="327" spans="1:10" x14ac:dyDescent="0.2">
      <c r="A327" s="734"/>
      <c r="B327" s="734"/>
      <c r="C327" s="734"/>
      <c r="D327" s="734"/>
      <c r="E327" s="734"/>
      <c r="F327" s="734"/>
      <c r="G327" s="734"/>
      <c r="H327" s="734"/>
      <c r="I327" s="734"/>
      <c r="J327" s="734"/>
    </row>
    <row r="328" spans="1:10" x14ac:dyDescent="0.2">
      <c r="A328" s="734"/>
      <c r="B328" s="734"/>
      <c r="C328" s="734"/>
      <c r="D328" s="734"/>
      <c r="E328" s="734"/>
      <c r="F328" s="734"/>
      <c r="G328" s="734"/>
      <c r="H328" s="734"/>
      <c r="I328" s="734"/>
      <c r="J328" s="734"/>
    </row>
    <row r="329" spans="1:10" x14ac:dyDescent="0.2">
      <c r="A329" s="734"/>
      <c r="B329" s="734"/>
      <c r="C329" s="734"/>
      <c r="D329" s="734"/>
      <c r="E329" s="734"/>
      <c r="F329" s="734"/>
      <c r="G329" s="734"/>
      <c r="H329" s="734"/>
      <c r="I329" s="734"/>
      <c r="J329" s="734"/>
    </row>
    <row r="330" spans="1:10" x14ac:dyDescent="0.2">
      <c r="A330" s="734"/>
      <c r="B330" s="734"/>
      <c r="C330" s="734"/>
      <c r="D330" s="734"/>
      <c r="E330" s="734"/>
      <c r="F330" s="734"/>
      <c r="G330" s="734"/>
      <c r="H330" s="734"/>
      <c r="I330" s="734"/>
      <c r="J330" s="734"/>
    </row>
    <row r="331" spans="1:10" x14ac:dyDescent="0.2">
      <c r="A331" s="734"/>
      <c r="B331" s="734"/>
      <c r="C331" s="734"/>
      <c r="D331" s="734"/>
      <c r="E331" s="734"/>
      <c r="F331" s="734"/>
      <c r="G331" s="734"/>
      <c r="H331" s="734"/>
      <c r="I331" s="734"/>
      <c r="J331" s="734"/>
    </row>
    <row r="332" spans="1:10" x14ac:dyDescent="0.2">
      <c r="A332" s="734"/>
      <c r="B332" s="734"/>
      <c r="C332" s="734"/>
      <c r="D332" s="734"/>
      <c r="E332" s="734"/>
      <c r="F332" s="734"/>
      <c r="G332" s="734"/>
      <c r="H332" s="734"/>
      <c r="I332" s="734"/>
      <c r="J332" s="734"/>
    </row>
    <row r="333" spans="1:10" x14ac:dyDescent="0.2">
      <c r="A333" s="734"/>
      <c r="B333" s="734"/>
      <c r="C333" s="734"/>
      <c r="D333" s="734"/>
      <c r="E333" s="734"/>
      <c r="F333" s="734"/>
      <c r="G333" s="734"/>
      <c r="H333" s="734"/>
      <c r="I333" s="734"/>
      <c r="J333" s="734"/>
    </row>
    <row r="334" spans="1:10" x14ac:dyDescent="0.2">
      <c r="A334" s="734"/>
      <c r="B334" s="734"/>
      <c r="C334" s="734"/>
      <c r="D334" s="734"/>
      <c r="E334" s="734"/>
      <c r="F334" s="734"/>
      <c r="G334" s="734"/>
      <c r="H334" s="734"/>
      <c r="I334" s="734"/>
      <c r="J334" s="734"/>
    </row>
    <row r="335" spans="1:10" x14ac:dyDescent="0.2">
      <c r="A335" s="734"/>
      <c r="B335" s="734"/>
      <c r="C335" s="734"/>
      <c r="D335" s="734"/>
      <c r="E335" s="734"/>
      <c r="F335" s="734"/>
      <c r="G335" s="734"/>
      <c r="H335" s="734"/>
      <c r="I335" s="734"/>
      <c r="J335" s="734"/>
    </row>
    <row r="336" spans="1:10" x14ac:dyDescent="0.2">
      <c r="A336" s="734"/>
      <c r="B336" s="734"/>
      <c r="C336" s="734"/>
      <c r="D336" s="734"/>
      <c r="E336" s="734"/>
      <c r="F336" s="734"/>
      <c r="G336" s="734"/>
      <c r="H336" s="734"/>
      <c r="I336" s="734"/>
      <c r="J336" s="734"/>
    </row>
    <row r="337" spans="1:10" x14ac:dyDescent="0.2">
      <c r="A337" s="734"/>
      <c r="B337" s="734"/>
      <c r="C337" s="734"/>
      <c r="D337" s="734"/>
      <c r="E337" s="734"/>
      <c r="F337" s="734"/>
      <c r="G337" s="734"/>
      <c r="H337" s="734"/>
      <c r="I337" s="734"/>
      <c r="J337" s="734"/>
    </row>
    <row r="338" spans="1:10" x14ac:dyDescent="0.2">
      <c r="A338" s="734"/>
      <c r="B338" s="734"/>
      <c r="C338" s="734"/>
      <c r="D338" s="734"/>
      <c r="E338" s="734"/>
      <c r="F338" s="734"/>
      <c r="G338" s="734"/>
      <c r="H338" s="734"/>
      <c r="I338" s="734"/>
      <c r="J338" s="734"/>
    </row>
    <row r="339" spans="1:10" x14ac:dyDescent="0.2">
      <c r="A339" s="734"/>
      <c r="B339" s="734"/>
      <c r="C339" s="734"/>
      <c r="D339" s="734"/>
      <c r="E339" s="734"/>
      <c r="F339" s="734"/>
      <c r="G339" s="734"/>
      <c r="H339" s="734"/>
      <c r="I339" s="734"/>
      <c r="J339" s="734"/>
    </row>
    <row r="340" spans="1:10" x14ac:dyDescent="0.2">
      <c r="A340" s="734"/>
      <c r="B340" s="734"/>
      <c r="C340" s="734"/>
      <c r="D340" s="734"/>
      <c r="E340" s="734"/>
      <c r="F340" s="734"/>
      <c r="G340" s="734"/>
      <c r="H340" s="734"/>
      <c r="I340" s="734"/>
      <c r="J340" s="734"/>
    </row>
    <row r="341" spans="1:10" x14ac:dyDescent="0.2">
      <c r="A341" s="734"/>
      <c r="B341" s="734"/>
      <c r="C341" s="734"/>
      <c r="D341" s="734"/>
      <c r="E341" s="734"/>
      <c r="F341" s="734"/>
      <c r="G341" s="734"/>
      <c r="H341" s="734"/>
      <c r="I341" s="734"/>
      <c r="J341" s="734"/>
    </row>
    <row r="342" spans="1:10" x14ac:dyDescent="0.2">
      <c r="A342" s="734"/>
      <c r="B342" s="734"/>
      <c r="C342" s="734"/>
      <c r="D342" s="734"/>
      <c r="E342" s="734"/>
      <c r="F342" s="734"/>
      <c r="G342" s="734"/>
      <c r="H342" s="734"/>
      <c r="I342" s="734"/>
      <c r="J342" s="734"/>
    </row>
    <row r="343" spans="1:10" x14ac:dyDescent="0.2">
      <c r="A343" s="734"/>
      <c r="B343" s="734"/>
      <c r="C343" s="734"/>
      <c r="D343" s="734"/>
      <c r="E343" s="734"/>
      <c r="F343" s="734"/>
      <c r="G343" s="734"/>
      <c r="H343" s="734"/>
      <c r="I343" s="734"/>
      <c r="J343" s="734"/>
    </row>
    <row r="344" spans="1:10" x14ac:dyDescent="0.2">
      <c r="A344" s="734"/>
      <c r="B344" s="734"/>
      <c r="C344" s="734"/>
      <c r="D344" s="734"/>
      <c r="E344" s="734"/>
      <c r="F344" s="734"/>
      <c r="G344" s="734"/>
      <c r="H344" s="734"/>
      <c r="I344" s="734"/>
      <c r="J344" s="734"/>
    </row>
    <row r="345" spans="1:10" x14ac:dyDescent="0.2">
      <c r="A345" s="734"/>
      <c r="B345" s="734"/>
      <c r="C345" s="734"/>
      <c r="D345" s="734"/>
      <c r="E345" s="734"/>
      <c r="F345" s="734"/>
      <c r="G345" s="734"/>
      <c r="H345" s="734"/>
      <c r="I345" s="734"/>
      <c r="J345" s="734"/>
    </row>
    <row r="346" spans="1:10" x14ac:dyDescent="0.2">
      <c r="A346" s="734"/>
      <c r="B346" s="734"/>
      <c r="C346" s="734"/>
      <c r="D346" s="734"/>
      <c r="E346" s="734"/>
      <c r="F346" s="734"/>
      <c r="G346" s="734"/>
      <c r="H346" s="734"/>
      <c r="I346" s="734"/>
      <c r="J346" s="734"/>
    </row>
    <row r="347" spans="1:10" x14ac:dyDescent="0.2">
      <c r="A347" s="734"/>
      <c r="B347" s="734"/>
      <c r="C347" s="734"/>
      <c r="D347" s="734"/>
      <c r="E347" s="734"/>
      <c r="F347" s="734"/>
      <c r="G347" s="734"/>
      <c r="H347" s="734"/>
      <c r="I347" s="734"/>
      <c r="J347" s="734"/>
    </row>
    <row r="348" spans="1:10" x14ac:dyDescent="0.2">
      <c r="A348" s="734"/>
      <c r="B348" s="734"/>
      <c r="C348" s="734"/>
      <c r="D348" s="734"/>
      <c r="E348" s="734"/>
      <c r="F348" s="734"/>
      <c r="G348" s="734"/>
      <c r="H348" s="734"/>
      <c r="I348" s="734"/>
      <c r="J348" s="734"/>
    </row>
    <row r="349" spans="1:10" x14ac:dyDescent="0.2">
      <c r="A349" s="734"/>
      <c r="B349" s="734"/>
      <c r="C349" s="734"/>
      <c r="D349" s="734"/>
      <c r="E349" s="734"/>
      <c r="F349" s="734"/>
      <c r="G349" s="734"/>
      <c r="H349" s="734"/>
      <c r="I349" s="734"/>
      <c r="J349" s="734"/>
    </row>
    <row r="350" spans="1:10" x14ac:dyDescent="0.2">
      <c r="A350" s="734"/>
      <c r="B350" s="734"/>
      <c r="C350" s="734"/>
      <c r="D350" s="734"/>
      <c r="E350" s="734"/>
      <c r="F350" s="734"/>
      <c r="G350" s="734"/>
      <c r="H350" s="734"/>
      <c r="I350" s="734"/>
      <c r="J350" s="734"/>
    </row>
    <row r="351" spans="1:10" x14ac:dyDescent="0.2">
      <c r="A351" s="734"/>
      <c r="B351" s="734"/>
      <c r="C351" s="734"/>
      <c r="D351" s="734"/>
      <c r="E351" s="734"/>
      <c r="F351" s="734"/>
      <c r="G351" s="734"/>
      <c r="H351" s="734"/>
      <c r="I351" s="734"/>
      <c r="J351" s="734"/>
    </row>
    <row r="352" spans="1:10" x14ac:dyDescent="0.2">
      <c r="A352" s="734"/>
      <c r="B352" s="734"/>
      <c r="C352" s="734"/>
      <c r="D352" s="734"/>
      <c r="E352" s="734"/>
      <c r="F352" s="734"/>
      <c r="G352" s="734"/>
      <c r="H352" s="734"/>
      <c r="I352" s="734"/>
      <c r="J352" s="734"/>
    </row>
    <row r="353" spans="1:10" x14ac:dyDescent="0.2">
      <c r="A353" s="734"/>
      <c r="B353" s="734"/>
      <c r="C353" s="734"/>
      <c r="D353" s="734"/>
      <c r="E353" s="734"/>
      <c r="F353" s="734"/>
      <c r="G353" s="734"/>
      <c r="H353" s="734"/>
      <c r="I353" s="734"/>
      <c r="J353" s="734"/>
    </row>
    <row r="354" spans="1:10" x14ac:dyDescent="0.2">
      <c r="A354" s="734"/>
      <c r="B354" s="734"/>
      <c r="C354" s="734"/>
      <c r="D354" s="734"/>
      <c r="E354" s="734"/>
      <c r="F354" s="734"/>
      <c r="G354" s="734"/>
      <c r="H354" s="734"/>
      <c r="I354" s="734"/>
      <c r="J354" s="734"/>
    </row>
    <row r="355" spans="1:10" x14ac:dyDescent="0.2">
      <c r="A355" s="734"/>
      <c r="B355" s="734"/>
      <c r="C355" s="734"/>
      <c r="D355" s="734"/>
      <c r="E355" s="734"/>
      <c r="F355" s="734"/>
      <c r="G355" s="734"/>
      <c r="H355" s="734"/>
      <c r="I355" s="734"/>
      <c r="J355" s="734"/>
    </row>
    <row r="356" spans="1:10" x14ac:dyDescent="0.2">
      <c r="A356" s="734"/>
      <c r="B356" s="734"/>
      <c r="C356" s="734"/>
      <c r="D356" s="734"/>
      <c r="E356" s="734"/>
      <c r="F356" s="734"/>
      <c r="G356" s="734"/>
      <c r="H356" s="734"/>
      <c r="I356" s="734"/>
      <c r="J356" s="734"/>
    </row>
    <row r="357" spans="1:10" x14ac:dyDescent="0.2">
      <c r="A357" s="734"/>
      <c r="B357" s="734"/>
      <c r="C357" s="734"/>
      <c r="D357" s="734"/>
      <c r="E357" s="734"/>
      <c r="F357" s="734"/>
      <c r="G357" s="734"/>
      <c r="H357" s="734"/>
      <c r="I357" s="734"/>
      <c r="J357" s="734"/>
    </row>
    <row r="358" spans="1:10" x14ac:dyDescent="0.2">
      <c r="A358" s="734"/>
      <c r="B358" s="734"/>
      <c r="C358" s="734"/>
      <c r="D358" s="734"/>
      <c r="E358" s="734"/>
      <c r="F358" s="734"/>
      <c r="G358" s="734"/>
      <c r="H358" s="734"/>
      <c r="I358" s="734"/>
      <c r="J358" s="734"/>
    </row>
    <row r="359" spans="1:10" x14ac:dyDescent="0.2">
      <c r="A359" s="734"/>
      <c r="B359" s="734"/>
      <c r="C359" s="734"/>
      <c r="D359" s="734"/>
      <c r="E359" s="734"/>
      <c r="F359" s="734"/>
      <c r="G359" s="734"/>
      <c r="H359" s="734"/>
      <c r="I359" s="734"/>
      <c r="J359" s="734"/>
    </row>
    <row r="360" spans="1:10" x14ac:dyDescent="0.2">
      <c r="A360" s="734"/>
      <c r="B360" s="734"/>
      <c r="C360" s="734"/>
      <c r="D360" s="734"/>
      <c r="E360" s="734"/>
      <c r="F360" s="734"/>
      <c r="G360" s="734"/>
      <c r="H360" s="734"/>
      <c r="I360" s="734"/>
      <c r="J360" s="734"/>
    </row>
    <row r="361" spans="1:10" x14ac:dyDescent="0.2">
      <c r="A361" s="734"/>
      <c r="B361" s="734"/>
      <c r="C361" s="734"/>
      <c r="D361" s="734"/>
      <c r="E361" s="734"/>
      <c r="F361" s="734"/>
      <c r="G361" s="734"/>
      <c r="H361" s="734"/>
      <c r="I361" s="734"/>
      <c r="J361" s="734"/>
    </row>
    <row r="362" spans="1:10" x14ac:dyDescent="0.2">
      <c r="A362" s="734"/>
      <c r="B362" s="734"/>
      <c r="C362" s="734"/>
      <c r="D362" s="734"/>
      <c r="E362" s="734"/>
      <c r="F362" s="734"/>
      <c r="G362" s="734"/>
      <c r="H362" s="734"/>
      <c r="I362" s="734"/>
      <c r="J362" s="734"/>
    </row>
    <row r="363" spans="1:10" x14ac:dyDescent="0.2">
      <c r="A363" s="734"/>
      <c r="B363" s="734"/>
      <c r="C363" s="734"/>
      <c r="D363" s="734"/>
      <c r="E363" s="734"/>
      <c r="F363" s="734"/>
      <c r="G363" s="734"/>
      <c r="H363" s="734"/>
      <c r="I363" s="734"/>
      <c r="J363" s="734"/>
    </row>
    <row r="364" spans="1:10" x14ac:dyDescent="0.2">
      <c r="A364" s="734"/>
      <c r="B364" s="734"/>
      <c r="C364" s="734"/>
      <c r="D364" s="734"/>
      <c r="E364" s="734"/>
      <c r="F364" s="734"/>
      <c r="G364" s="734"/>
      <c r="H364" s="734"/>
      <c r="I364" s="734"/>
      <c r="J364" s="734"/>
    </row>
    <row r="365" spans="1:10" x14ac:dyDescent="0.2">
      <c r="A365" s="734"/>
      <c r="B365" s="734"/>
      <c r="C365" s="734"/>
      <c r="D365" s="734"/>
      <c r="E365" s="734"/>
      <c r="F365" s="734"/>
      <c r="G365" s="734"/>
      <c r="H365" s="734"/>
      <c r="I365" s="734"/>
      <c r="J365" s="734"/>
    </row>
    <row r="366" spans="1:10" x14ac:dyDescent="0.2">
      <c r="A366" s="734"/>
      <c r="B366" s="734"/>
      <c r="C366" s="734"/>
      <c r="D366" s="734"/>
      <c r="E366" s="734"/>
      <c r="F366" s="734"/>
      <c r="G366" s="734"/>
      <c r="H366" s="734"/>
      <c r="I366" s="734"/>
      <c r="J366" s="734"/>
    </row>
    <row r="367" spans="1:10" x14ac:dyDescent="0.2">
      <c r="A367" s="734"/>
      <c r="B367" s="734"/>
      <c r="C367" s="734"/>
      <c r="D367" s="734"/>
      <c r="E367" s="734"/>
      <c r="F367" s="734"/>
      <c r="G367" s="734"/>
      <c r="H367" s="734"/>
      <c r="I367" s="734"/>
      <c r="J367" s="734"/>
    </row>
    <row r="368" spans="1:10" x14ac:dyDescent="0.2">
      <c r="A368" s="734"/>
      <c r="B368" s="734"/>
      <c r="C368" s="734"/>
      <c r="D368" s="734"/>
      <c r="E368" s="734"/>
      <c r="F368" s="734"/>
      <c r="G368" s="734"/>
      <c r="H368" s="734"/>
      <c r="I368" s="734"/>
      <c r="J368" s="734"/>
    </row>
    <row r="369" spans="1:10" x14ac:dyDescent="0.2">
      <c r="A369" s="734"/>
      <c r="B369" s="734"/>
      <c r="C369" s="734"/>
      <c r="D369" s="734"/>
      <c r="E369" s="734"/>
      <c r="F369" s="734"/>
      <c r="G369" s="734"/>
      <c r="H369" s="734"/>
      <c r="I369" s="734"/>
      <c r="J369" s="734"/>
    </row>
    <row r="370" spans="1:10" x14ac:dyDescent="0.2">
      <c r="A370" s="734"/>
      <c r="B370" s="734"/>
      <c r="C370" s="734"/>
      <c r="D370" s="734"/>
      <c r="E370" s="734"/>
      <c r="F370" s="734"/>
      <c r="G370" s="734"/>
      <c r="H370" s="734"/>
      <c r="I370" s="734"/>
      <c r="J370" s="734"/>
    </row>
    <row r="371" spans="1:10" x14ac:dyDescent="0.2">
      <c r="A371" s="734"/>
      <c r="B371" s="734"/>
      <c r="C371" s="734"/>
      <c r="D371" s="734"/>
      <c r="E371" s="734"/>
      <c r="F371" s="734"/>
      <c r="G371" s="734"/>
      <c r="H371" s="734"/>
      <c r="I371" s="734"/>
      <c r="J371" s="734"/>
    </row>
    <row r="372" spans="1:10" x14ac:dyDescent="0.2">
      <c r="A372" s="734"/>
      <c r="B372" s="734"/>
      <c r="C372" s="734"/>
      <c r="D372" s="734"/>
      <c r="E372" s="734"/>
      <c r="F372" s="734"/>
      <c r="G372" s="734"/>
      <c r="H372" s="734"/>
      <c r="I372" s="734"/>
      <c r="J372" s="734"/>
    </row>
    <row r="373" spans="1:10" x14ac:dyDescent="0.2">
      <c r="A373" s="734"/>
      <c r="B373" s="734"/>
      <c r="C373" s="734"/>
      <c r="D373" s="734"/>
      <c r="E373" s="734"/>
      <c r="F373" s="734"/>
      <c r="G373" s="734"/>
      <c r="H373" s="734"/>
      <c r="I373" s="734"/>
      <c r="J373" s="734"/>
    </row>
    <row r="374" spans="1:10" x14ac:dyDescent="0.2">
      <c r="A374" s="734"/>
      <c r="B374" s="734"/>
      <c r="C374" s="734"/>
      <c r="D374" s="734"/>
      <c r="E374" s="734"/>
      <c r="F374" s="734"/>
      <c r="G374" s="734"/>
      <c r="H374" s="734"/>
      <c r="I374" s="734"/>
      <c r="J374" s="734"/>
    </row>
    <row r="375" spans="1:10" x14ac:dyDescent="0.2">
      <c r="A375" s="734"/>
      <c r="B375" s="734"/>
      <c r="C375" s="734"/>
      <c r="D375" s="734"/>
      <c r="E375" s="734"/>
      <c r="F375" s="734"/>
      <c r="G375" s="734"/>
      <c r="H375" s="734"/>
      <c r="I375" s="734"/>
      <c r="J375" s="734"/>
    </row>
    <row r="376" spans="1:10" x14ac:dyDescent="0.2">
      <c r="A376" s="734"/>
      <c r="B376" s="734"/>
      <c r="C376" s="734"/>
      <c r="D376" s="734"/>
      <c r="E376" s="734"/>
      <c r="F376" s="734"/>
      <c r="G376" s="734"/>
      <c r="H376" s="734"/>
      <c r="I376" s="734"/>
      <c r="J376" s="734"/>
    </row>
    <row r="377" spans="1:10" x14ac:dyDescent="0.2">
      <c r="A377" s="734"/>
      <c r="B377" s="734"/>
      <c r="C377" s="734"/>
      <c r="D377" s="734"/>
      <c r="E377" s="734"/>
      <c r="F377" s="734"/>
      <c r="G377" s="734"/>
      <c r="H377" s="734"/>
      <c r="I377" s="734"/>
      <c r="J377" s="734"/>
    </row>
    <row r="392" s="734" customFormat="1" x14ac:dyDescent="0.2"/>
    <row r="393" s="734" customFormat="1" x14ac:dyDescent="0.2"/>
    <row r="394" s="734" customFormat="1" x14ac:dyDescent="0.2"/>
    <row r="395" s="734" customFormat="1" x14ac:dyDescent="0.2"/>
    <row r="396" s="734" customFormat="1" x14ac:dyDescent="0.2"/>
    <row r="397" s="734" customFormat="1" x14ac:dyDescent="0.2"/>
    <row r="398" s="734" customFormat="1" x14ac:dyDescent="0.2"/>
    <row r="399" s="734" customFormat="1" x14ac:dyDescent="0.2"/>
    <row r="400" s="734" customFormat="1" x14ac:dyDescent="0.2"/>
    <row r="401" s="734" customFormat="1" x14ac:dyDescent="0.2"/>
    <row r="402" s="734" customFormat="1" x14ac:dyDescent="0.2"/>
    <row r="403" s="734" customFormat="1" x14ac:dyDescent="0.2"/>
    <row r="404" s="734" customFormat="1" x14ac:dyDescent="0.2"/>
    <row r="405" s="734" customFormat="1" x14ac:dyDescent="0.2"/>
    <row r="406" s="734" customFormat="1" x14ac:dyDescent="0.2"/>
    <row r="407" s="734" customFormat="1" x14ac:dyDescent="0.2"/>
    <row r="408" s="734" customFormat="1" x14ac:dyDescent="0.2"/>
    <row r="409" s="734" customFormat="1" x14ac:dyDescent="0.2"/>
    <row r="410" s="734" customFormat="1" x14ac:dyDescent="0.2"/>
    <row r="411" s="734" customFormat="1" x14ac:dyDescent="0.2"/>
    <row r="412" s="734" customFormat="1" x14ac:dyDescent="0.2"/>
    <row r="413" s="734" customFormat="1" x14ac:dyDescent="0.2"/>
    <row r="414" s="734" customFormat="1" x14ac:dyDescent="0.2"/>
    <row r="415" s="734" customFormat="1" x14ac:dyDescent="0.2"/>
    <row r="416" s="734" customFormat="1" x14ac:dyDescent="0.2"/>
    <row r="417" spans="1:10" s="734" customFormat="1" x14ac:dyDescent="0.2"/>
    <row r="418" spans="1:10" s="734" customFormat="1" x14ac:dyDescent="0.2"/>
    <row r="419" spans="1:10" s="734" customFormat="1" x14ac:dyDescent="0.2"/>
    <row r="420" spans="1:10" s="734" customFormat="1" x14ac:dyDescent="0.2"/>
    <row r="421" spans="1:10" s="734" customFormat="1" x14ac:dyDescent="0.2"/>
    <row r="422" spans="1:10" s="734" customFormat="1" x14ac:dyDescent="0.2"/>
    <row r="423" spans="1:10" s="734" customFormat="1" x14ac:dyDescent="0.2"/>
    <row r="424" spans="1:10" s="734" customFormat="1" x14ac:dyDescent="0.2"/>
    <row r="425" spans="1:10" s="734" customFormat="1" x14ac:dyDescent="0.2"/>
    <row r="426" spans="1:10" s="734" customFormat="1" x14ac:dyDescent="0.2"/>
    <row r="427" spans="1:10" s="734" customFormat="1" x14ac:dyDescent="0.2"/>
    <row r="428" spans="1:10" s="734" customFormat="1" x14ac:dyDescent="0.2"/>
    <row r="429" spans="1:10" s="734" customFormat="1" x14ac:dyDescent="0.2"/>
    <row r="430" spans="1:10" s="734" customFormat="1" x14ac:dyDescent="0.2"/>
    <row r="431" spans="1:10" s="734" customFormat="1" x14ac:dyDescent="0.2"/>
    <row r="432" spans="1:10" x14ac:dyDescent="0.2">
      <c r="A432" s="734"/>
      <c r="B432" s="734"/>
      <c r="C432" s="734"/>
      <c r="D432" s="734"/>
      <c r="E432" s="734"/>
      <c r="F432" s="734"/>
      <c r="G432" s="734"/>
      <c r="H432" s="734"/>
      <c r="I432" s="734"/>
      <c r="J432" s="734"/>
    </row>
    <row r="433" spans="1:10" x14ac:dyDescent="0.2">
      <c r="A433" s="734"/>
      <c r="B433" s="734"/>
      <c r="C433" s="734"/>
      <c r="D433" s="734"/>
      <c r="E433" s="734"/>
      <c r="F433" s="734"/>
      <c r="G433" s="734"/>
      <c r="H433" s="734"/>
      <c r="I433" s="734"/>
      <c r="J433" s="734"/>
    </row>
    <row r="434" spans="1:10" x14ac:dyDescent="0.2">
      <c r="A434" s="734"/>
      <c r="B434" s="734"/>
      <c r="C434" s="734"/>
      <c r="D434" s="734"/>
      <c r="E434" s="734"/>
      <c r="F434" s="734"/>
      <c r="G434" s="734"/>
      <c r="H434" s="734"/>
      <c r="I434" s="734"/>
      <c r="J434" s="734"/>
    </row>
    <row r="435" spans="1:10" x14ac:dyDescent="0.2">
      <c r="A435" s="734"/>
      <c r="B435" s="734"/>
      <c r="C435" s="734"/>
      <c r="D435" s="734"/>
      <c r="E435" s="734"/>
      <c r="F435" s="734"/>
      <c r="G435" s="734"/>
      <c r="H435" s="734"/>
      <c r="I435" s="734"/>
      <c r="J435" s="734"/>
    </row>
    <row r="436" spans="1:10" x14ac:dyDescent="0.2">
      <c r="A436" s="734"/>
      <c r="B436" s="734"/>
      <c r="C436" s="734"/>
      <c r="D436" s="734"/>
      <c r="E436" s="734"/>
      <c r="F436" s="734"/>
      <c r="G436" s="734"/>
      <c r="H436" s="734"/>
      <c r="I436" s="734"/>
      <c r="J436" s="734"/>
    </row>
    <row r="437" spans="1:10" x14ac:dyDescent="0.2">
      <c r="A437" s="734"/>
      <c r="B437" s="734"/>
      <c r="C437" s="734"/>
      <c r="D437" s="734"/>
      <c r="E437" s="734"/>
      <c r="F437" s="734"/>
      <c r="G437" s="734"/>
      <c r="H437" s="734"/>
      <c r="I437" s="734"/>
      <c r="J437" s="734"/>
    </row>
  </sheetData>
  <mergeCells count="119">
    <mergeCell ref="A236:J236"/>
    <mergeCell ref="A237:J237"/>
    <mergeCell ref="E4:E5"/>
    <mergeCell ref="A4:A5"/>
    <mergeCell ref="B4:B5"/>
    <mergeCell ref="J108:J113"/>
    <mergeCell ref="D158:D159"/>
    <mergeCell ref="E158:E159"/>
    <mergeCell ref="J158:J159"/>
    <mergeCell ref="J84:J88"/>
    <mergeCell ref="E84:E88"/>
    <mergeCell ref="A84:A88"/>
    <mergeCell ref="B84:B88"/>
    <mergeCell ref="C84:C88"/>
    <mergeCell ref="D84:D88"/>
    <mergeCell ref="H80:H81"/>
    <mergeCell ref="I80:I81"/>
    <mergeCell ref="E80:E81"/>
    <mergeCell ref="F80:F81"/>
    <mergeCell ref="G80:G81"/>
    <mergeCell ref="A80:A81"/>
    <mergeCell ref="B80:B81"/>
    <mergeCell ref="C80:C81"/>
    <mergeCell ref="D80:D81"/>
    <mergeCell ref="A1:J1"/>
    <mergeCell ref="A2:J2"/>
    <mergeCell ref="J52:J55"/>
    <mergeCell ref="E52:E55"/>
    <mergeCell ref="A52:A55"/>
    <mergeCell ref="B52:B55"/>
    <mergeCell ref="C52:C55"/>
    <mergeCell ref="D52:D55"/>
    <mergeCell ref="J47:J51"/>
    <mergeCell ref="E47:E51"/>
    <mergeCell ref="A47:A51"/>
    <mergeCell ref="B47:B51"/>
    <mergeCell ref="C47:C51"/>
    <mergeCell ref="D47:D51"/>
    <mergeCell ref="J80:J81"/>
    <mergeCell ref="E108:E113"/>
    <mergeCell ref="A108:A113"/>
    <mergeCell ref="B108:B113"/>
    <mergeCell ref="C108:C113"/>
    <mergeCell ref="D108:D113"/>
    <mergeCell ref="A158:A159"/>
    <mergeCell ref="B158:B159"/>
    <mergeCell ref="C158:C159"/>
    <mergeCell ref="J96:J100"/>
    <mergeCell ref="E96:E100"/>
    <mergeCell ref="A96:A100"/>
    <mergeCell ref="B96:B100"/>
    <mergeCell ref="C96:C100"/>
    <mergeCell ref="D96:D100"/>
    <mergeCell ref="J90:J95"/>
    <mergeCell ref="E90:E95"/>
    <mergeCell ref="A90:A95"/>
    <mergeCell ref="B90:B95"/>
    <mergeCell ref="C90:C95"/>
    <mergeCell ref="D90:D95"/>
    <mergeCell ref="J169:J171"/>
    <mergeCell ref="E169:E171"/>
    <mergeCell ref="A169:A171"/>
    <mergeCell ref="B169:B171"/>
    <mergeCell ref="C169:C171"/>
    <mergeCell ref="D169:D171"/>
    <mergeCell ref="J164:J168"/>
    <mergeCell ref="E164:E168"/>
    <mergeCell ref="A164:A168"/>
    <mergeCell ref="B164:B168"/>
    <mergeCell ref="C164:C168"/>
    <mergeCell ref="D164:D168"/>
    <mergeCell ref="E175:E178"/>
    <mergeCell ref="J175:J178"/>
    <mergeCell ref="A175:A178"/>
    <mergeCell ref="B175:B178"/>
    <mergeCell ref="C175:C178"/>
    <mergeCell ref="D175:D178"/>
    <mergeCell ref="J172:J173"/>
    <mergeCell ref="E172:E173"/>
    <mergeCell ref="A172:A173"/>
    <mergeCell ref="B172:B173"/>
    <mergeCell ref="C172:C173"/>
    <mergeCell ref="D172:D173"/>
    <mergeCell ref="J199:J201"/>
    <mergeCell ref="E199:E201"/>
    <mergeCell ref="A199:A201"/>
    <mergeCell ref="B199:B201"/>
    <mergeCell ref="C199:C201"/>
    <mergeCell ref="D199:D201"/>
    <mergeCell ref="E184:E191"/>
    <mergeCell ref="A184:A191"/>
    <mergeCell ref="B184:B191"/>
    <mergeCell ref="C184:C191"/>
    <mergeCell ref="D184:D191"/>
    <mergeCell ref="J184:J191"/>
    <mergeCell ref="E221:E223"/>
    <mergeCell ref="J221:J223"/>
    <mergeCell ref="A221:A223"/>
    <mergeCell ref="B221:B223"/>
    <mergeCell ref="C221:C223"/>
    <mergeCell ref="D221:D223"/>
    <mergeCell ref="E218:E219"/>
    <mergeCell ref="A218:A219"/>
    <mergeCell ref="B218:B219"/>
    <mergeCell ref="C218:C219"/>
    <mergeCell ref="D218:D219"/>
    <mergeCell ref="J218:J219"/>
    <mergeCell ref="J209:J210"/>
    <mergeCell ref="E209:E210"/>
    <mergeCell ref="A209:A210"/>
    <mergeCell ref="B209:B210"/>
    <mergeCell ref="C209:C210"/>
    <mergeCell ref="D209:D210"/>
    <mergeCell ref="J206:J207"/>
    <mergeCell ref="E206:E207"/>
    <mergeCell ref="A206:A207"/>
    <mergeCell ref="B206:B207"/>
    <mergeCell ref="C206:C207"/>
    <mergeCell ref="D206:D207"/>
  </mergeCells>
  <pageMargins left="0.70866141732283472" right="0.70866141732283472" top="0.74803149606299213" bottom="0.74803149606299213" header="0.31496062992125984" footer="0.31496062992125984"/>
  <pageSetup scale="75"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18"/>
  <sheetViews>
    <sheetView topLeftCell="A85" zoomScale="60" zoomScaleNormal="60" workbookViewId="0">
      <selection activeCell="P84" sqref="P84:P91"/>
    </sheetView>
  </sheetViews>
  <sheetFormatPr baseColWidth="10" defaultRowHeight="15" x14ac:dyDescent="0.2"/>
  <cols>
    <col min="1" max="1" width="11.28515625" style="1384" customWidth="1"/>
    <col min="2" max="2" width="44.28515625" style="1384" customWidth="1"/>
    <col min="3" max="3" width="17.42578125" style="1384" customWidth="1"/>
    <col min="4" max="4" width="17" style="1384" customWidth="1"/>
    <col min="5" max="5" width="16" style="1384" customWidth="1"/>
    <col min="6" max="6" width="13.42578125" style="1384" customWidth="1"/>
    <col min="7" max="7" width="14.85546875" style="1384" customWidth="1"/>
    <col min="8" max="8" width="17.5703125" style="1384" customWidth="1"/>
    <col min="9" max="12" width="11.42578125" style="1384" hidden="1" customWidth="1"/>
    <col min="13" max="13" width="14.42578125" style="1384" customWidth="1"/>
    <col min="14" max="14" width="15" style="1384" bestFit="1" customWidth="1"/>
    <col min="15" max="15" width="19.42578125" style="1384" customWidth="1"/>
    <col min="16" max="16" width="23.85546875" style="488" customWidth="1"/>
    <col min="17" max="16384" width="11.42578125" style="1384"/>
  </cols>
  <sheetData>
    <row r="1" spans="1:17" ht="36" customHeight="1" x14ac:dyDescent="0.2">
      <c r="A1" s="1646" t="s">
        <v>2017</v>
      </c>
      <c r="B1" s="1646"/>
      <c r="C1" s="1646"/>
      <c r="D1" s="1646"/>
      <c r="E1" s="1646"/>
      <c r="F1" s="1646"/>
      <c r="G1" s="1646"/>
      <c r="H1" s="1646"/>
      <c r="I1" s="1646"/>
      <c r="J1" s="1646"/>
      <c r="K1" s="1646"/>
      <c r="L1" s="1646"/>
      <c r="M1" s="1646"/>
      <c r="N1" s="1646"/>
      <c r="O1" s="1646"/>
      <c r="P1" s="1646"/>
    </row>
    <row r="2" spans="1:17" ht="27" customHeight="1" x14ac:dyDescent="0.2">
      <c r="A2" s="1648" t="s">
        <v>3</v>
      </c>
      <c r="B2" s="1648" t="s">
        <v>4</v>
      </c>
      <c r="C2" s="1429" t="s">
        <v>6</v>
      </c>
      <c r="D2" s="1429"/>
      <c r="E2" s="1648" t="s">
        <v>8</v>
      </c>
      <c r="F2" s="1647" t="s">
        <v>9</v>
      </c>
      <c r="G2" s="1647"/>
      <c r="H2" s="1647"/>
      <c r="I2" s="1401" t="s">
        <v>62</v>
      </c>
      <c r="J2" s="1401" t="s">
        <v>59</v>
      </c>
      <c r="K2" s="1401" t="s">
        <v>60</v>
      </c>
      <c r="L2" s="1401" t="s">
        <v>61</v>
      </c>
      <c r="M2" s="1647" t="s">
        <v>14</v>
      </c>
      <c r="N2" s="1647"/>
      <c r="O2" s="1647"/>
      <c r="P2" s="1645" t="s">
        <v>1671</v>
      </c>
    </row>
    <row r="3" spans="1:17" ht="12.75" customHeight="1" x14ac:dyDescent="0.2">
      <c r="A3" s="1648"/>
      <c r="B3" s="1648"/>
      <c r="C3" s="1400" t="s">
        <v>20</v>
      </c>
      <c r="D3" s="1400" t="s">
        <v>21</v>
      </c>
      <c r="E3" s="1648"/>
      <c r="F3" s="1401" t="s">
        <v>25</v>
      </c>
      <c r="G3" s="1400" t="s">
        <v>23</v>
      </c>
      <c r="H3" s="1400" t="s">
        <v>26</v>
      </c>
      <c r="I3" s="1401"/>
      <c r="J3" s="1401"/>
      <c r="K3" s="1401"/>
      <c r="L3" s="1401"/>
      <c r="M3" s="1400" t="s">
        <v>28</v>
      </c>
      <c r="N3" s="1400" t="s">
        <v>29</v>
      </c>
      <c r="O3" s="1400" t="s">
        <v>30</v>
      </c>
      <c r="P3" s="1645"/>
    </row>
    <row r="4" spans="1:17" ht="30" x14ac:dyDescent="0.2">
      <c r="A4" s="1401" t="s">
        <v>264</v>
      </c>
      <c r="B4" s="1404" t="s">
        <v>265</v>
      </c>
      <c r="C4" s="1404" t="s">
        <v>266</v>
      </c>
      <c r="D4" s="1400" t="s">
        <v>267</v>
      </c>
      <c r="E4" s="1402">
        <v>39988</v>
      </c>
      <c r="F4" s="1380" t="s">
        <v>282</v>
      </c>
      <c r="G4" s="1405">
        <v>39988</v>
      </c>
      <c r="H4" s="1381">
        <v>10982285</v>
      </c>
      <c r="I4" s="1393"/>
      <c r="J4" s="1393"/>
      <c r="K4" s="1393"/>
      <c r="L4" s="1393"/>
      <c r="M4" s="1382" t="s">
        <v>96</v>
      </c>
      <c r="N4" s="1400">
        <v>0</v>
      </c>
      <c r="O4" s="1381">
        <v>0</v>
      </c>
      <c r="P4" s="1383">
        <v>4749</v>
      </c>
    </row>
    <row r="5" spans="1:17" ht="42" customHeight="1" x14ac:dyDescent="0.2">
      <c r="A5" s="1648" t="s">
        <v>294</v>
      </c>
      <c r="B5" s="1385" t="s">
        <v>1672</v>
      </c>
      <c r="C5" s="1648" t="s">
        <v>302</v>
      </c>
      <c r="D5" s="1647" t="s">
        <v>307</v>
      </c>
      <c r="E5" s="1650">
        <v>39997</v>
      </c>
      <c r="F5" s="1380" t="s">
        <v>498</v>
      </c>
      <c r="G5" s="1650">
        <v>39997</v>
      </c>
      <c r="H5" s="1381">
        <v>19956218</v>
      </c>
      <c r="I5" s="1393"/>
      <c r="J5" s="1393"/>
      <c r="K5" s="1393"/>
      <c r="L5" s="1393"/>
      <c r="M5" s="1647">
        <v>0</v>
      </c>
      <c r="N5" s="1647">
        <v>0</v>
      </c>
      <c r="O5" s="1647">
        <v>0</v>
      </c>
      <c r="P5" s="1649">
        <v>2294315</v>
      </c>
    </row>
    <row r="6" spans="1:17" ht="46.5" customHeight="1" x14ac:dyDescent="0.2">
      <c r="A6" s="1648"/>
      <c r="B6" s="1385" t="s">
        <v>1673</v>
      </c>
      <c r="C6" s="1648"/>
      <c r="D6" s="1647"/>
      <c r="E6" s="1650"/>
      <c r="F6" s="1380" t="s">
        <v>499</v>
      </c>
      <c r="G6" s="1650"/>
      <c r="H6" s="1381">
        <v>34307910</v>
      </c>
      <c r="I6" s="1393"/>
      <c r="J6" s="1393"/>
      <c r="K6" s="1393"/>
      <c r="L6" s="1393"/>
      <c r="M6" s="1647"/>
      <c r="N6" s="1647"/>
      <c r="O6" s="1647"/>
      <c r="P6" s="1649"/>
      <c r="Q6" s="1384" t="s">
        <v>2035</v>
      </c>
    </row>
    <row r="7" spans="1:17" ht="36" customHeight="1" x14ac:dyDescent="0.2">
      <c r="A7" s="1648"/>
      <c r="B7" s="1385" t="s">
        <v>1674</v>
      </c>
      <c r="C7" s="1648"/>
      <c r="D7" s="1647"/>
      <c r="E7" s="1650"/>
      <c r="F7" s="1380" t="s">
        <v>500</v>
      </c>
      <c r="G7" s="1650"/>
      <c r="H7" s="1381">
        <v>31335833</v>
      </c>
      <c r="I7" s="1393"/>
      <c r="J7" s="1393"/>
      <c r="K7" s="1393"/>
      <c r="L7" s="1393"/>
      <c r="M7" s="1647"/>
      <c r="N7" s="1647"/>
      <c r="O7" s="1647"/>
      <c r="P7" s="1649"/>
    </row>
    <row r="8" spans="1:17" ht="45" x14ac:dyDescent="0.2">
      <c r="A8" s="1648"/>
      <c r="B8" s="1385" t="s">
        <v>1675</v>
      </c>
      <c r="C8" s="1648"/>
      <c r="D8" s="1647"/>
      <c r="E8" s="1650"/>
      <c r="F8" s="1380" t="s">
        <v>501</v>
      </c>
      <c r="G8" s="1650"/>
      <c r="H8" s="1381">
        <v>29997567</v>
      </c>
      <c r="I8" s="1393"/>
      <c r="J8" s="1393"/>
      <c r="K8" s="1393"/>
      <c r="L8" s="1393"/>
      <c r="M8" s="1647"/>
      <c r="N8" s="1647"/>
      <c r="O8" s="1647"/>
      <c r="P8" s="1649"/>
    </row>
    <row r="9" spans="1:17" ht="45.75" customHeight="1" x14ac:dyDescent="0.2">
      <c r="A9" s="1648" t="s">
        <v>339</v>
      </c>
      <c r="B9" s="1652" t="s">
        <v>478</v>
      </c>
      <c r="C9" s="1648" t="s">
        <v>445</v>
      </c>
      <c r="D9" s="1647" t="s">
        <v>446</v>
      </c>
      <c r="E9" s="1650">
        <v>40002</v>
      </c>
      <c r="F9" s="1380" t="s">
        <v>479</v>
      </c>
      <c r="G9" s="1653">
        <v>40002</v>
      </c>
      <c r="H9" s="1381">
        <v>27974533</v>
      </c>
      <c r="I9" s="1393"/>
      <c r="J9" s="1393"/>
      <c r="K9" s="1393"/>
      <c r="L9" s="1393"/>
      <c r="M9" s="1647">
        <v>0</v>
      </c>
      <c r="N9" s="1647">
        <v>0</v>
      </c>
      <c r="O9" s="1647">
        <v>0</v>
      </c>
      <c r="P9" s="1651">
        <v>32806743</v>
      </c>
    </row>
    <row r="10" spans="1:17" ht="30" customHeight="1" x14ac:dyDescent="0.2">
      <c r="A10" s="1648"/>
      <c r="B10" s="1652"/>
      <c r="C10" s="1648"/>
      <c r="D10" s="1647"/>
      <c r="E10" s="1650"/>
      <c r="F10" s="1380" t="s">
        <v>481</v>
      </c>
      <c r="G10" s="1653"/>
      <c r="H10" s="1381">
        <v>29966435</v>
      </c>
      <c r="I10" s="1393"/>
      <c r="J10" s="1393"/>
      <c r="K10" s="1393"/>
      <c r="L10" s="1393"/>
      <c r="M10" s="1647"/>
      <c r="N10" s="1647"/>
      <c r="O10" s="1647"/>
      <c r="P10" s="1651"/>
      <c r="Q10" s="1384" t="s">
        <v>2035</v>
      </c>
    </row>
    <row r="11" spans="1:17" ht="27" customHeight="1" x14ac:dyDescent="0.2">
      <c r="A11" s="1648"/>
      <c r="B11" s="1652"/>
      <c r="C11" s="1648"/>
      <c r="D11" s="1647"/>
      <c r="E11" s="1650"/>
      <c r="F11" s="1380" t="s">
        <v>483</v>
      </c>
      <c r="G11" s="1653"/>
      <c r="H11" s="1381">
        <v>34491017</v>
      </c>
      <c r="I11" s="1393"/>
      <c r="J11" s="1393"/>
      <c r="K11" s="1393"/>
      <c r="L11" s="1393"/>
      <c r="M11" s="1647"/>
      <c r="N11" s="1647"/>
      <c r="O11" s="1647"/>
      <c r="P11" s="1651"/>
    </row>
    <row r="12" spans="1:17" ht="30.75" customHeight="1" x14ac:dyDescent="0.2">
      <c r="A12" s="1648"/>
      <c r="B12" s="1652"/>
      <c r="C12" s="1648"/>
      <c r="D12" s="1647"/>
      <c r="E12" s="1650"/>
      <c r="F12" s="1380" t="s">
        <v>484</v>
      </c>
      <c r="G12" s="1653"/>
      <c r="H12" s="1381">
        <v>32806663</v>
      </c>
      <c r="I12" s="1393"/>
      <c r="J12" s="1393"/>
      <c r="K12" s="1393"/>
      <c r="L12" s="1393"/>
      <c r="M12" s="1647"/>
      <c r="N12" s="1647"/>
      <c r="O12" s="1647"/>
      <c r="P12" s="1651"/>
    </row>
    <row r="13" spans="1:17" ht="48.75" customHeight="1" x14ac:dyDescent="0.2">
      <c r="A13" s="1652" t="s">
        <v>340</v>
      </c>
      <c r="B13" s="1652" t="s">
        <v>395</v>
      </c>
      <c r="C13" s="1652" t="s">
        <v>396</v>
      </c>
      <c r="D13" s="1652" t="s">
        <v>397</v>
      </c>
      <c r="E13" s="1665">
        <v>40003</v>
      </c>
      <c r="F13" s="1380" t="s">
        <v>399</v>
      </c>
      <c r="G13" s="1665">
        <v>40003</v>
      </c>
      <c r="H13" s="1386">
        <v>35197694.719999999</v>
      </c>
      <c r="I13" s="1393"/>
      <c r="J13" s="1393"/>
      <c r="K13" s="1393"/>
      <c r="L13" s="1393"/>
      <c r="M13" s="1647">
        <v>0</v>
      </c>
      <c r="N13" s="1647">
        <v>0</v>
      </c>
      <c r="O13" s="1647">
        <v>0</v>
      </c>
      <c r="P13" s="1662">
        <v>7298</v>
      </c>
    </row>
    <row r="14" spans="1:17" ht="25.5" customHeight="1" x14ac:dyDescent="0.2">
      <c r="A14" s="1652"/>
      <c r="B14" s="1652"/>
      <c r="C14" s="1652"/>
      <c r="D14" s="1652"/>
      <c r="E14" s="1665"/>
      <c r="F14" s="1380" t="s">
        <v>459</v>
      </c>
      <c r="G14" s="1652"/>
      <c r="H14" s="1386">
        <v>20796330.16</v>
      </c>
      <c r="I14" s="1393"/>
      <c r="J14" s="1393"/>
      <c r="K14" s="1393"/>
      <c r="L14" s="1393"/>
      <c r="M14" s="1647"/>
      <c r="N14" s="1647"/>
      <c r="O14" s="1647"/>
      <c r="P14" s="1663"/>
    </row>
    <row r="15" spans="1:17" ht="42.75" customHeight="1" x14ac:dyDescent="0.2">
      <c r="A15" s="1652"/>
      <c r="B15" s="1652"/>
      <c r="C15" s="1652"/>
      <c r="D15" s="1652"/>
      <c r="E15" s="1665"/>
      <c r="F15" s="1380" t="s">
        <v>461</v>
      </c>
      <c r="G15" s="1652"/>
      <c r="H15" s="1386">
        <v>29897440</v>
      </c>
      <c r="I15" s="1393"/>
      <c r="J15" s="1393"/>
      <c r="K15" s="1393"/>
      <c r="L15" s="1393"/>
      <c r="M15" s="1647"/>
      <c r="N15" s="1647"/>
      <c r="O15" s="1647"/>
      <c r="P15" s="1663"/>
      <c r="Q15" s="1384" t="s">
        <v>2035</v>
      </c>
    </row>
    <row r="16" spans="1:17" ht="31.5" customHeight="1" x14ac:dyDescent="0.2">
      <c r="A16" s="1652"/>
      <c r="B16" s="1652"/>
      <c r="C16" s="1652"/>
      <c r="D16" s="1652"/>
      <c r="E16" s="1665"/>
      <c r="F16" s="1380" t="s">
        <v>463</v>
      </c>
      <c r="G16" s="1652"/>
      <c r="H16" s="1386">
        <v>19808642.559999999</v>
      </c>
      <c r="I16" s="1393"/>
      <c r="J16" s="1393"/>
      <c r="K16" s="1393"/>
      <c r="L16" s="1393"/>
      <c r="M16" s="1647"/>
      <c r="N16" s="1647"/>
      <c r="O16" s="1647"/>
      <c r="P16" s="1663"/>
    </row>
    <row r="17" spans="1:17" x14ac:dyDescent="0.2">
      <c r="A17" s="1652"/>
      <c r="B17" s="1652"/>
      <c r="C17" s="1652"/>
      <c r="D17" s="1652"/>
      <c r="E17" s="1665"/>
      <c r="F17" s="1380" t="s">
        <v>465</v>
      </c>
      <c r="G17" s="1652"/>
      <c r="H17" s="1386">
        <v>25964546.559999999</v>
      </c>
      <c r="I17" s="1393"/>
      <c r="J17" s="1393"/>
      <c r="K17" s="1393"/>
      <c r="L17" s="1393"/>
      <c r="M17" s="1647"/>
      <c r="N17" s="1647"/>
      <c r="O17" s="1647"/>
      <c r="P17" s="1664"/>
    </row>
    <row r="18" spans="1:17" ht="45" x14ac:dyDescent="0.2">
      <c r="A18" s="1401" t="s">
        <v>342</v>
      </c>
      <c r="B18" s="1404" t="s">
        <v>343</v>
      </c>
      <c r="C18" s="1404" t="s">
        <v>344</v>
      </c>
      <c r="D18" s="1400" t="s">
        <v>345</v>
      </c>
      <c r="E18" s="1402">
        <v>40022</v>
      </c>
      <c r="F18" s="1380" t="s">
        <v>592</v>
      </c>
      <c r="G18" s="1405">
        <v>40022</v>
      </c>
      <c r="H18" s="1381">
        <v>11996231</v>
      </c>
      <c r="I18" s="1393"/>
      <c r="J18" s="1393"/>
      <c r="K18" s="1393"/>
      <c r="L18" s="1393"/>
      <c r="M18" s="1400">
        <v>0</v>
      </c>
      <c r="N18" s="1400">
        <v>0</v>
      </c>
      <c r="O18" s="1400">
        <v>0</v>
      </c>
      <c r="P18" s="1387">
        <v>149971</v>
      </c>
      <c r="Q18" s="1384" t="s">
        <v>2035</v>
      </c>
    </row>
    <row r="19" spans="1:17" ht="45" x14ac:dyDescent="0.2">
      <c r="A19" s="1401" t="s">
        <v>370</v>
      </c>
      <c r="B19" s="1404" t="s">
        <v>371</v>
      </c>
      <c r="C19" s="1404" t="s">
        <v>372</v>
      </c>
      <c r="D19" s="1400" t="s">
        <v>373</v>
      </c>
      <c r="E19" s="1402">
        <v>40022</v>
      </c>
      <c r="F19" s="1380" t="s">
        <v>598</v>
      </c>
      <c r="G19" s="1405">
        <v>40022</v>
      </c>
      <c r="H19" s="1381">
        <v>9998021</v>
      </c>
      <c r="I19" s="1393"/>
      <c r="J19" s="1393"/>
      <c r="K19" s="1393"/>
      <c r="L19" s="1393"/>
      <c r="M19" s="1400">
        <v>0</v>
      </c>
      <c r="N19" s="1400">
        <v>0</v>
      </c>
      <c r="O19" s="1400">
        <v>0</v>
      </c>
      <c r="P19" s="1387">
        <v>255</v>
      </c>
      <c r="Q19" s="1384" t="s">
        <v>2035</v>
      </c>
    </row>
    <row r="20" spans="1:17" ht="51" customHeight="1" x14ac:dyDescent="0.2">
      <c r="A20" s="1401" t="s">
        <v>636</v>
      </c>
      <c r="B20" s="1404" t="s">
        <v>637</v>
      </c>
      <c r="C20" s="1404" t="s">
        <v>638</v>
      </c>
      <c r="D20" s="1400" t="s">
        <v>639</v>
      </c>
      <c r="E20" s="1402">
        <v>40036</v>
      </c>
      <c r="F20" s="1380" t="s">
        <v>730</v>
      </c>
      <c r="G20" s="1405">
        <v>40036</v>
      </c>
      <c r="H20" s="1381">
        <v>9995262</v>
      </c>
      <c r="I20" s="1393"/>
      <c r="J20" s="1393"/>
      <c r="K20" s="1393"/>
      <c r="L20" s="1393"/>
      <c r="M20" s="1400">
        <v>0</v>
      </c>
      <c r="N20" s="1400">
        <v>0</v>
      </c>
      <c r="O20" s="1400">
        <v>0</v>
      </c>
      <c r="P20" s="1387">
        <v>692</v>
      </c>
    </row>
    <row r="21" spans="1:17" ht="48" customHeight="1" x14ac:dyDescent="0.2">
      <c r="A21" s="1659" t="s">
        <v>681</v>
      </c>
      <c r="B21" s="1385" t="s">
        <v>1685</v>
      </c>
      <c r="C21" s="1659" t="s">
        <v>682</v>
      </c>
      <c r="D21" s="1659" t="s">
        <v>777</v>
      </c>
      <c r="E21" s="1661">
        <v>40038</v>
      </c>
      <c r="F21" s="1380" t="s">
        <v>2043</v>
      </c>
      <c r="G21" s="1661">
        <v>40038</v>
      </c>
      <c r="H21" s="1381">
        <v>33178310</v>
      </c>
      <c r="I21" s="1393"/>
      <c r="J21" s="1393"/>
      <c r="K21" s="1393"/>
      <c r="L21" s="1393"/>
      <c r="M21" s="1655">
        <v>40165</v>
      </c>
      <c r="N21" s="1657">
        <v>45</v>
      </c>
      <c r="O21" s="1427">
        <v>38675434</v>
      </c>
      <c r="P21" s="1649">
        <v>1648675</v>
      </c>
    </row>
    <row r="22" spans="1:17" ht="53.25" customHeight="1" x14ac:dyDescent="0.2">
      <c r="A22" s="1660"/>
      <c r="B22" s="1385" t="s">
        <v>1686</v>
      </c>
      <c r="C22" s="1660"/>
      <c r="D22" s="1660"/>
      <c r="E22" s="1660"/>
      <c r="F22" s="1380" t="s">
        <v>2044</v>
      </c>
      <c r="G22" s="1660"/>
      <c r="H22" s="1381">
        <v>19259156</v>
      </c>
      <c r="I22" s="1393"/>
      <c r="J22" s="1393"/>
      <c r="K22" s="1393"/>
      <c r="L22" s="1393"/>
      <c r="M22" s="1656">
        <v>0</v>
      </c>
      <c r="N22" s="1658">
        <v>0</v>
      </c>
      <c r="O22" s="1428">
        <v>0</v>
      </c>
      <c r="P22" s="1654"/>
    </row>
    <row r="23" spans="1:17" ht="52.5" customHeight="1" x14ac:dyDescent="0.2">
      <c r="A23" s="1660"/>
      <c r="B23" s="1385" t="s">
        <v>1687</v>
      </c>
      <c r="C23" s="1660"/>
      <c r="D23" s="1660"/>
      <c r="E23" s="1660"/>
      <c r="F23" s="1380" t="s">
        <v>2045</v>
      </c>
      <c r="G23" s="1660"/>
      <c r="H23" s="1381">
        <v>17973474</v>
      </c>
      <c r="I23" s="1393"/>
      <c r="J23" s="1393"/>
      <c r="K23" s="1393"/>
      <c r="L23" s="1393"/>
      <c r="M23" s="1656">
        <v>0</v>
      </c>
      <c r="N23" s="1658">
        <v>0</v>
      </c>
      <c r="O23" s="1428">
        <v>0</v>
      </c>
      <c r="P23" s="1654"/>
    </row>
    <row r="24" spans="1:17" ht="54" customHeight="1" x14ac:dyDescent="0.2">
      <c r="A24" s="1660"/>
      <c r="B24" s="1385" t="s">
        <v>1688</v>
      </c>
      <c r="C24" s="1660"/>
      <c r="D24" s="1660"/>
      <c r="E24" s="1660"/>
      <c r="F24" s="1380" t="s">
        <v>1963</v>
      </c>
      <c r="G24" s="1660"/>
      <c r="H24" s="1381">
        <v>18626703</v>
      </c>
      <c r="I24" s="1393"/>
      <c r="J24" s="1393"/>
      <c r="K24" s="1393"/>
      <c r="L24" s="1393"/>
      <c r="M24" s="1656">
        <v>0</v>
      </c>
      <c r="N24" s="1658">
        <v>0</v>
      </c>
      <c r="O24" s="1428"/>
      <c r="P24" s="1654"/>
    </row>
    <row r="25" spans="1:17" ht="49.5" customHeight="1" x14ac:dyDescent="0.2">
      <c r="A25" s="1660"/>
      <c r="B25" s="1385" t="s">
        <v>1689</v>
      </c>
      <c r="C25" s="1660"/>
      <c r="D25" s="1660"/>
      <c r="E25" s="1660"/>
      <c r="F25" s="1380" t="s">
        <v>1962</v>
      </c>
      <c r="G25" s="1660"/>
      <c r="H25" s="1381">
        <v>19705648</v>
      </c>
      <c r="I25" s="1393"/>
      <c r="J25" s="1393"/>
      <c r="K25" s="1393"/>
      <c r="L25" s="1393"/>
      <c r="M25" s="1656">
        <v>0</v>
      </c>
      <c r="N25" s="1658">
        <v>0</v>
      </c>
      <c r="O25" s="1428">
        <v>12414129</v>
      </c>
      <c r="P25" s="1654"/>
    </row>
    <row r="26" spans="1:17" ht="56.25" customHeight="1" x14ac:dyDescent="0.2">
      <c r="A26" s="1660"/>
      <c r="B26" s="1385" t="s">
        <v>1690</v>
      </c>
      <c r="C26" s="1660"/>
      <c r="D26" s="1660"/>
      <c r="E26" s="1660"/>
      <c r="F26" s="1380" t="s">
        <v>2046</v>
      </c>
      <c r="G26" s="1660"/>
      <c r="H26" s="1381">
        <v>19995049</v>
      </c>
      <c r="I26" s="1393"/>
      <c r="J26" s="1393"/>
      <c r="K26" s="1393"/>
      <c r="L26" s="1393"/>
      <c r="M26" s="1656">
        <v>0</v>
      </c>
      <c r="N26" s="1658">
        <v>0</v>
      </c>
      <c r="O26" s="1428">
        <v>10294901</v>
      </c>
      <c r="P26" s="1654"/>
    </row>
    <row r="27" spans="1:17" s="1388" customFormat="1" ht="30" x14ac:dyDescent="0.2">
      <c r="A27" s="1648" t="s">
        <v>691</v>
      </c>
      <c r="B27" s="1385" t="s">
        <v>1695</v>
      </c>
      <c r="C27" s="1652" t="s">
        <v>115</v>
      </c>
      <c r="D27" s="1652" t="s">
        <v>116</v>
      </c>
      <c r="E27" s="1665">
        <v>40038</v>
      </c>
      <c r="F27" s="1380" t="s">
        <v>2069</v>
      </c>
      <c r="G27" s="1665">
        <v>40038</v>
      </c>
      <c r="H27" s="1381">
        <v>59920057</v>
      </c>
      <c r="I27" s="1393"/>
      <c r="J27" s="1393"/>
      <c r="K27" s="1393"/>
      <c r="L27" s="1393"/>
      <c r="M27" s="1669">
        <v>40148</v>
      </c>
      <c r="N27" s="1670" t="s">
        <v>1407</v>
      </c>
      <c r="O27" s="1673">
        <v>61901041</v>
      </c>
      <c r="P27" s="1668">
        <v>235772</v>
      </c>
    </row>
    <row r="28" spans="1:17" s="1388" customFormat="1" ht="42.75" customHeight="1" x14ac:dyDescent="0.2">
      <c r="A28" s="1648"/>
      <c r="B28" s="1385" t="s">
        <v>1696</v>
      </c>
      <c r="C28" s="1652"/>
      <c r="D28" s="1652"/>
      <c r="E28" s="1652"/>
      <c r="F28" s="1380" t="s">
        <v>2068</v>
      </c>
      <c r="G28" s="1652"/>
      <c r="H28" s="1381">
        <v>34020417</v>
      </c>
      <c r="I28" s="1393"/>
      <c r="J28" s="1393"/>
      <c r="K28" s="1393"/>
      <c r="L28" s="1393"/>
      <c r="M28" s="1652"/>
      <c r="N28" s="1671"/>
      <c r="O28" s="1674"/>
      <c r="P28" s="1668"/>
    </row>
    <row r="29" spans="1:17" s="1388" customFormat="1" ht="45" x14ac:dyDescent="0.2">
      <c r="A29" s="1648"/>
      <c r="B29" s="1385" t="s">
        <v>1697</v>
      </c>
      <c r="C29" s="1652"/>
      <c r="D29" s="1652"/>
      <c r="E29" s="1652"/>
      <c r="F29" s="1380" t="s">
        <v>2070</v>
      </c>
      <c r="G29" s="1652"/>
      <c r="H29" s="1381">
        <v>14990093</v>
      </c>
      <c r="I29" s="1393"/>
      <c r="J29" s="1393"/>
      <c r="K29" s="1393"/>
      <c r="L29" s="1393"/>
      <c r="M29" s="1652"/>
      <c r="N29" s="1671"/>
      <c r="O29" s="1674"/>
      <c r="P29" s="1668"/>
    </row>
    <row r="30" spans="1:17" s="1389" customFormat="1" ht="45" x14ac:dyDescent="0.2">
      <c r="A30" s="1648"/>
      <c r="B30" s="1385" t="s">
        <v>1698</v>
      </c>
      <c r="C30" s="1652"/>
      <c r="D30" s="1652"/>
      <c r="E30" s="1652"/>
      <c r="F30" s="1380"/>
      <c r="G30" s="1652"/>
      <c r="H30" s="1381">
        <v>14995512</v>
      </c>
      <c r="I30" s="1393"/>
      <c r="J30" s="1393"/>
      <c r="K30" s="1393"/>
      <c r="L30" s="1393"/>
      <c r="M30" s="1652"/>
      <c r="N30" s="1672"/>
      <c r="O30" s="1674"/>
      <c r="P30" s="1668"/>
    </row>
    <row r="31" spans="1:17" ht="53.1" customHeight="1" x14ac:dyDescent="0.2">
      <c r="A31" s="1648" t="s">
        <v>699</v>
      </c>
      <c r="B31" s="1652" t="s">
        <v>700</v>
      </c>
      <c r="C31" s="1648" t="s">
        <v>302</v>
      </c>
      <c r="D31" s="1648" t="s">
        <v>307</v>
      </c>
      <c r="E31" s="1650">
        <v>40038</v>
      </c>
      <c r="F31" s="1380" t="s">
        <v>2056</v>
      </c>
      <c r="G31" s="1650">
        <v>40038</v>
      </c>
      <c r="H31" s="1381">
        <v>49862862</v>
      </c>
      <c r="I31" s="1393"/>
      <c r="J31" s="1393"/>
      <c r="K31" s="1393"/>
      <c r="L31" s="1393"/>
      <c r="M31" s="1650">
        <v>40147</v>
      </c>
      <c r="N31" s="1648">
        <v>45</v>
      </c>
      <c r="O31" s="1667">
        <v>35959446</v>
      </c>
      <c r="P31" s="1666">
        <v>1132</v>
      </c>
    </row>
    <row r="32" spans="1:17" ht="53.1" customHeight="1" x14ac:dyDescent="0.2">
      <c r="A32" s="1648"/>
      <c r="B32" s="1652"/>
      <c r="C32" s="1648"/>
      <c r="D32" s="1648"/>
      <c r="E32" s="1648"/>
      <c r="F32" s="1380" t="s">
        <v>246</v>
      </c>
      <c r="G32" s="1648"/>
      <c r="H32" s="1381">
        <v>16986570</v>
      </c>
      <c r="I32" s="1393"/>
      <c r="J32" s="1393"/>
      <c r="K32" s="1393"/>
      <c r="L32" s="1393"/>
      <c r="M32" s="1648"/>
      <c r="N32" s="1648"/>
      <c r="O32" s="1667"/>
      <c r="P32" s="1666"/>
    </row>
    <row r="33" spans="1:16" ht="53.1" customHeight="1" x14ac:dyDescent="0.2">
      <c r="A33" s="1648"/>
      <c r="B33" s="1652"/>
      <c r="C33" s="1648"/>
      <c r="D33" s="1648"/>
      <c r="E33" s="1648"/>
      <c r="F33" s="1380"/>
      <c r="G33" s="1648"/>
      <c r="H33" s="1381">
        <v>14985333</v>
      </c>
      <c r="I33" s="1393"/>
      <c r="J33" s="1393"/>
      <c r="K33" s="1393"/>
      <c r="L33" s="1393"/>
      <c r="M33" s="1648"/>
      <c r="N33" s="1648"/>
      <c r="O33" s="1667"/>
      <c r="P33" s="1666"/>
    </row>
    <row r="34" spans="1:16" x14ac:dyDescent="0.2">
      <c r="A34" s="1648"/>
      <c r="B34" s="1652"/>
      <c r="C34" s="1648"/>
      <c r="D34" s="1648"/>
      <c r="E34" s="1648"/>
      <c r="F34" s="1380"/>
      <c r="G34" s="1648"/>
      <c r="H34" s="1381">
        <v>19985486</v>
      </c>
      <c r="I34" s="1393"/>
      <c r="J34" s="1393"/>
      <c r="K34" s="1393"/>
      <c r="L34" s="1393"/>
      <c r="M34" s="1648"/>
      <c r="N34" s="1648"/>
      <c r="O34" s="1667"/>
      <c r="P34" s="1666"/>
    </row>
    <row r="35" spans="1:16" ht="28.5" customHeight="1" x14ac:dyDescent="0.2">
      <c r="A35" s="1648"/>
      <c r="B35" s="1652"/>
      <c r="C35" s="1648"/>
      <c r="D35" s="1648"/>
      <c r="E35" s="1648"/>
      <c r="F35" s="1380"/>
      <c r="G35" s="1648"/>
      <c r="H35" s="1381">
        <v>19954156</v>
      </c>
      <c r="I35" s="1393"/>
      <c r="J35" s="1393"/>
      <c r="K35" s="1393"/>
      <c r="L35" s="1393"/>
      <c r="M35" s="1648"/>
      <c r="N35" s="1648"/>
      <c r="O35" s="1667"/>
      <c r="P35" s="1666"/>
    </row>
    <row r="36" spans="1:16" ht="45" x14ac:dyDescent="0.2">
      <c r="A36" s="1648" t="s">
        <v>707</v>
      </c>
      <c r="B36" s="1385" t="s">
        <v>1722</v>
      </c>
      <c r="C36" s="1648" t="s">
        <v>115</v>
      </c>
      <c r="D36" s="1648" t="s">
        <v>116</v>
      </c>
      <c r="E36" s="1650">
        <v>40038</v>
      </c>
      <c r="F36" s="1380" t="s">
        <v>2037</v>
      </c>
      <c r="G36" s="1650">
        <v>40038</v>
      </c>
      <c r="H36" s="1381">
        <v>19734120</v>
      </c>
      <c r="I36" s="1648"/>
      <c r="J36" s="1648"/>
      <c r="K36" s="1648"/>
      <c r="L36" s="1648"/>
      <c r="M36" s="1650">
        <v>40164</v>
      </c>
      <c r="N36" s="1648">
        <v>45</v>
      </c>
      <c r="O36" s="1667">
        <v>59961290</v>
      </c>
      <c r="P36" s="1666">
        <v>955</v>
      </c>
    </row>
    <row r="37" spans="1:16" ht="51" customHeight="1" x14ac:dyDescent="0.2">
      <c r="A37" s="1648"/>
      <c r="B37" s="1385" t="s">
        <v>1723</v>
      </c>
      <c r="C37" s="1648"/>
      <c r="D37" s="1648"/>
      <c r="E37" s="1648"/>
      <c r="F37" s="1380" t="s">
        <v>2038</v>
      </c>
      <c r="G37" s="1648"/>
      <c r="H37" s="1381">
        <v>19807510</v>
      </c>
      <c r="I37" s="1648"/>
      <c r="J37" s="1648"/>
      <c r="K37" s="1648"/>
      <c r="L37" s="1648"/>
      <c r="M37" s="1648"/>
      <c r="N37" s="1648"/>
      <c r="O37" s="1667"/>
      <c r="P37" s="1666"/>
    </row>
    <row r="38" spans="1:16" ht="41.25" customHeight="1" x14ac:dyDescent="0.2">
      <c r="A38" s="1648"/>
      <c r="B38" s="1385" t="s">
        <v>1724</v>
      </c>
      <c r="C38" s="1648"/>
      <c r="D38" s="1648"/>
      <c r="E38" s="1648"/>
      <c r="F38" s="1380" t="s">
        <v>2039</v>
      </c>
      <c r="G38" s="1648"/>
      <c r="H38" s="1381">
        <v>20981385</v>
      </c>
      <c r="I38" s="1648"/>
      <c r="J38" s="1648"/>
      <c r="K38" s="1648"/>
      <c r="L38" s="1648"/>
      <c r="M38" s="1648"/>
      <c r="N38" s="1648"/>
      <c r="O38" s="1667"/>
      <c r="P38" s="1666"/>
    </row>
    <row r="39" spans="1:16" ht="51.75" customHeight="1" x14ac:dyDescent="0.2">
      <c r="A39" s="1648"/>
      <c r="B39" s="1385" t="s">
        <v>1725</v>
      </c>
      <c r="C39" s="1648"/>
      <c r="D39" s="1648"/>
      <c r="E39" s="1648"/>
      <c r="F39" s="1380" t="s">
        <v>2040</v>
      </c>
      <c r="G39" s="1648"/>
      <c r="H39" s="1381">
        <v>21739727</v>
      </c>
      <c r="I39" s="1648"/>
      <c r="J39" s="1648"/>
      <c r="K39" s="1648"/>
      <c r="L39" s="1648"/>
      <c r="M39" s="1648"/>
      <c r="N39" s="1648"/>
      <c r="O39" s="1667"/>
      <c r="P39" s="1666"/>
    </row>
    <row r="40" spans="1:16" ht="39.75" customHeight="1" x14ac:dyDescent="0.2">
      <c r="A40" s="1648"/>
      <c r="B40" s="1385" t="s">
        <v>1726</v>
      </c>
      <c r="C40" s="1648"/>
      <c r="D40" s="1648"/>
      <c r="E40" s="1648"/>
      <c r="F40" s="1380" t="s">
        <v>2041</v>
      </c>
      <c r="G40" s="1648"/>
      <c r="H40" s="1381">
        <v>22706548</v>
      </c>
      <c r="I40" s="1648"/>
      <c r="J40" s="1648"/>
      <c r="K40" s="1648"/>
      <c r="L40" s="1648"/>
      <c r="M40" s="1648"/>
      <c r="N40" s="1648"/>
      <c r="O40" s="1667"/>
      <c r="P40" s="1666"/>
    </row>
    <row r="41" spans="1:16" ht="53.25" customHeight="1" x14ac:dyDescent="0.2">
      <c r="A41" s="1648"/>
      <c r="B41" s="1385" t="s">
        <v>1727</v>
      </c>
      <c r="C41" s="1648"/>
      <c r="D41" s="1648"/>
      <c r="E41" s="1648"/>
      <c r="F41" s="1380" t="s">
        <v>2042</v>
      </c>
      <c r="G41" s="1648"/>
      <c r="H41" s="1381">
        <v>17989964</v>
      </c>
      <c r="I41" s="1648"/>
      <c r="J41" s="1648"/>
      <c r="K41" s="1648"/>
      <c r="L41" s="1648"/>
      <c r="M41" s="1648"/>
      <c r="N41" s="1648"/>
      <c r="O41" s="1667"/>
      <c r="P41" s="1666"/>
    </row>
    <row r="42" spans="1:16" ht="13.5" customHeight="1" x14ac:dyDescent="0.2">
      <c r="A42" s="1684" t="s">
        <v>716</v>
      </c>
      <c r="B42" s="1684" t="s">
        <v>776</v>
      </c>
      <c r="C42" s="1686" t="s">
        <v>769</v>
      </c>
      <c r="D42" s="1684" t="s">
        <v>777</v>
      </c>
      <c r="E42" s="1689">
        <v>40038</v>
      </c>
      <c r="F42" s="1380" t="s">
        <v>2051</v>
      </c>
      <c r="G42" s="1689">
        <v>40038</v>
      </c>
      <c r="H42" s="1381">
        <v>19998760</v>
      </c>
      <c r="I42" s="1393"/>
      <c r="J42" s="1393"/>
      <c r="K42" s="1393"/>
      <c r="L42" s="1393"/>
      <c r="M42" s="1661">
        <v>40165</v>
      </c>
      <c r="N42" s="1681">
        <v>45</v>
      </c>
      <c r="O42" s="1678">
        <v>19971526</v>
      </c>
      <c r="P42" s="1675">
        <v>4206234</v>
      </c>
    </row>
    <row r="43" spans="1:16" ht="38.25" customHeight="1" x14ac:dyDescent="0.2">
      <c r="A43" s="1685"/>
      <c r="B43" s="1685"/>
      <c r="C43" s="1687"/>
      <c r="D43" s="1685"/>
      <c r="E43" s="1687"/>
      <c r="F43" s="1380" t="s">
        <v>2052</v>
      </c>
      <c r="G43" s="1687"/>
      <c r="H43" s="1381">
        <v>22953952</v>
      </c>
      <c r="I43" s="1393"/>
      <c r="J43" s="1393"/>
      <c r="K43" s="1393"/>
      <c r="L43" s="1393"/>
      <c r="M43" s="1660"/>
      <c r="N43" s="1682"/>
      <c r="O43" s="1679"/>
      <c r="P43" s="1676"/>
    </row>
    <row r="44" spans="1:16" x14ac:dyDescent="0.2">
      <c r="A44" s="1685"/>
      <c r="B44" s="1685"/>
      <c r="C44" s="1687"/>
      <c r="D44" s="1685"/>
      <c r="E44" s="1687"/>
      <c r="F44" s="1380" t="s">
        <v>124</v>
      </c>
      <c r="G44" s="1687"/>
      <c r="H44" s="1381">
        <v>19971320</v>
      </c>
      <c r="I44" s="1393"/>
      <c r="J44" s="1393"/>
      <c r="K44" s="1393"/>
      <c r="L44" s="1393"/>
      <c r="M44" s="1660"/>
      <c r="N44" s="1682"/>
      <c r="O44" s="1679"/>
      <c r="P44" s="1676"/>
    </row>
    <row r="45" spans="1:16" x14ac:dyDescent="0.2">
      <c r="A45" s="1685"/>
      <c r="B45" s="1685"/>
      <c r="C45" s="1687"/>
      <c r="D45" s="1685"/>
      <c r="E45" s="1687"/>
      <c r="F45" s="1380" t="s">
        <v>2053</v>
      </c>
      <c r="G45" s="1687"/>
      <c r="H45" s="1381">
        <v>28995656</v>
      </c>
      <c r="I45" s="1393"/>
      <c r="J45" s="1393"/>
      <c r="K45" s="1393"/>
      <c r="L45" s="1393"/>
      <c r="M45" s="1660"/>
      <c r="N45" s="1682"/>
      <c r="O45" s="1679"/>
      <c r="P45" s="1676"/>
    </row>
    <row r="46" spans="1:16" ht="37.5" customHeight="1" x14ac:dyDescent="0.2">
      <c r="A46" s="1685"/>
      <c r="B46" s="1685"/>
      <c r="C46" s="1687"/>
      <c r="D46" s="1685"/>
      <c r="E46" s="1687"/>
      <c r="F46" s="1380" t="s">
        <v>2054</v>
      </c>
      <c r="G46" s="1687"/>
      <c r="H46" s="1381">
        <v>19998554</v>
      </c>
      <c r="I46" s="1393"/>
      <c r="J46" s="1393"/>
      <c r="K46" s="1393"/>
      <c r="L46" s="1393"/>
      <c r="M46" s="1660"/>
      <c r="N46" s="1682"/>
      <c r="O46" s="1679"/>
      <c r="P46" s="1676"/>
    </row>
    <row r="47" spans="1:16" ht="56.25" customHeight="1" x14ac:dyDescent="0.2">
      <c r="A47" s="1685"/>
      <c r="B47" s="1685"/>
      <c r="C47" s="1688"/>
      <c r="D47" s="1685"/>
      <c r="E47" s="1688"/>
      <c r="F47" s="1380" t="s">
        <v>2055</v>
      </c>
      <c r="G47" s="1688"/>
      <c r="H47" s="1381">
        <v>19975950</v>
      </c>
      <c r="I47" s="1393"/>
      <c r="J47" s="1393"/>
      <c r="K47" s="1393"/>
      <c r="L47" s="1393"/>
      <c r="M47" s="1660"/>
      <c r="N47" s="1683"/>
      <c r="O47" s="1680"/>
      <c r="P47" s="1677"/>
    </row>
    <row r="48" spans="1:16" ht="30" x14ac:dyDescent="0.2">
      <c r="A48" s="1648" t="s">
        <v>815</v>
      </c>
      <c r="B48" s="1385" t="s">
        <v>1738</v>
      </c>
      <c r="C48" s="1652" t="s">
        <v>1044</v>
      </c>
      <c r="D48" s="1652" t="s">
        <v>116</v>
      </c>
      <c r="E48" s="1650">
        <v>40060</v>
      </c>
      <c r="F48" s="1380" t="s">
        <v>2047</v>
      </c>
      <c r="G48" s="1650">
        <v>40060</v>
      </c>
      <c r="H48" s="1381">
        <v>21988637</v>
      </c>
      <c r="I48" s="1393"/>
      <c r="J48" s="1393"/>
      <c r="K48" s="1393"/>
      <c r="L48" s="1393"/>
      <c r="M48" s="1665">
        <v>40164</v>
      </c>
      <c r="N48" s="1674">
        <v>45</v>
      </c>
      <c r="O48" s="1674">
        <v>26936056</v>
      </c>
      <c r="P48" s="1666">
        <v>212522</v>
      </c>
    </row>
    <row r="49" spans="1:17" ht="30" x14ac:dyDescent="0.2">
      <c r="A49" s="1648"/>
      <c r="B49" s="1385" t="s">
        <v>1739</v>
      </c>
      <c r="C49" s="1652"/>
      <c r="D49" s="1652"/>
      <c r="E49" s="1650"/>
      <c r="F49" s="1380" t="s">
        <v>2048</v>
      </c>
      <c r="G49" s="1650"/>
      <c r="H49" s="1381">
        <v>29987948</v>
      </c>
      <c r="I49" s="1393"/>
      <c r="J49" s="1393"/>
      <c r="K49" s="1393"/>
      <c r="L49" s="1393"/>
      <c r="M49" s="1652"/>
      <c r="N49" s="1674"/>
      <c r="O49" s="1674"/>
      <c r="P49" s="1666"/>
    </row>
    <row r="50" spans="1:17" ht="30" x14ac:dyDescent="0.2">
      <c r="A50" s="1648"/>
      <c r="B50" s="1385" t="s">
        <v>1740</v>
      </c>
      <c r="C50" s="1652"/>
      <c r="D50" s="1652"/>
      <c r="E50" s="1650"/>
      <c r="F50" s="1380" t="s">
        <v>2049</v>
      </c>
      <c r="G50" s="1650"/>
      <c r="H50" s="1381">
        <v>36369406</v>
      </c>
      <c r="I50" s="1393"/>
      <c r="J50" s="1393"/>
      <c r="K50" s="1393"/>
      <c r="L50" s="1393"/>
      <c r="M50" s="1652"/>
      <c r="N50" s="1674"/>
      <c r="O50" s="1674"/>
      <c r="P50" s="1666"/>
    </row>
    <row r="51" spans="1:17" ht="54.75" customHeight="1" x14ac:dyDescent="0.2">
      <c r="A51" s="1648"/>
      <c r="B51" s="1385" t="s">
        <v>1741</v>
      </c>
      <c r="C51" s="1652"/>
      <c r="D51" s="1652"/>
      <c r="E51" s="1650"/>
      <c r="F51" s="1380" t="s">
        <v>2050</v>
      </c>
      <c r="G51" s="1650"/>
      <c r="H51" s="1381">
        <v>35958346</v>
      </c>
      <c r="I51" s="1393"/>
      <c r="J51" s="1393"/>
      <c r="K51" s="1393"/>
      <c r="L51" s="1393"/>
      <c r="M51" s="1652"/>
      <c r="N51" s="1674"/>
      <c r="O51" s="1674"/>
      <c r="P51" s="1666"/>
    </row>
    <row r="52" spans="1:17" ht="45" x14ac:dyDescent="0.2">
      <c r="A52" s="1401" t="s">
        <v>817</v>
      </c>
      <c r="B52" s="1404" t="s">
        <v>818</v>
      </c>
      <c r="C52" s="1404" t="s">
        <v>819</v>
      </c>
      <c r="D52" s="1400" t="s">
        <v>608</v>
      </c>
      <c r="E52" s="1402">
        <v>40065</v>
      </c>
      <c r="F52" s="1380" t="s">
        <v>1056</v>
      </c>
      <c r="G52" s="1405">
        <v>40065</v>
      </c>
      <c r="H52" s="1381">
        <v>13884417</v>
      </c>
      <c r="I52" s="1393"/>
      <c r="J52" s="1393"/>
      <c r="K52" s="1393"/>
      <c r="L52" s="1393"/>
      <c r="M52" s="1400">
        <v>0</v>
      </c>
      <c r="N52" s="1400">
        <v>0</v>
      </c>
      <c r="O52" s="1400">
        <v>0</v>
      </c>
      <c r="P52" s="1387">
        <v>250000</v>
      </c>
      <c r="Q52" s="1384" t="s">
        <v>2035</v>
      </c>
    </row>
    <row r="53" spans="1:17" ht="60" x14ac:dyDescent="0.2">
      <c r="A53" s="1401" t="s">
        <v>915</v>
      </c>
      <c r="B53" s="1404" t="s">
        <v>916</v>
      </c>
      <c r="C53" s="1404" t="s">
        <v>917</v>
      </c>
      <c r="D53" s="1400" t="s">
        <v>918</v>
      </c>
      <c r="E53" s="1402">
        <v>40065</v>
      </c>
      <c r="F53" s="1380" t="s">
        <v>1059</v>
      </c>
      <c r="G53" s="1405">
        <v>40065</v>
      </c>
      <c r="H53" s="1381">
        <v>9986594</v>
      </c>
      <c r="I53" s="1393"/>
      <c r="J53" s="1393"/>
      <c r="K53" s="1393"/>
      <c r="L53" s="1393"/>
      <c r="M53" s="1400">
        <v>0</v>
      </c>
      <c r="N53" s="1400">
        <v>0</v>
      </c>
      <c r="O53" s="1400">
        <v>0</v>
      </c>
      <c r="P53" s="1387">
        <v>12851</v>
      </c>
      <c r="Q53" s="1384" t="s">
        <v>2035</v>
      </c>
    </row>
    <row r="54" spans="1:17" ht="45" x14ac:dyDescent="0.2">
      <c r="A54" s="1390" t="s">
        <v>833</v>
      </c>
      <c r="B54" s="1404" t="s">
        <v>834</v>
      </c>
      <c r="C54" s="1404" t="s">
        <v>163</v>
      </c>
      <c r="D54" s="1400" t="s">
        <v>164</v>
      </c>
      <c r="E54" s="1402">
        <v>40065</v>
      </c>
      <c r="F54" s="1380" t="s">
        <v>1068</v>
      </c>
      <c r="G54" s="1405">
        <v>40065</v>
      </c>
      <c r="H54" s="1381">
        <v>13897206</v>
      </c>
      <c r="I54" s="1393"/>
      <c r="J54" s="1393"/>
      <c r="K54" s="1393"/>
      <c r="L54" s="1393"/>
      <c r="M54" s="1400">
        <v>0</v>
      </c>
      <c r="N54" s="1400">
        <v>0</v>
      </c>
      <c r="O54" s="1400">
        <v>0</v>
      </c>
      <c r="P54" s="1387">
        <v>183373</v>
      </c>
      <c r="Q54" s="1384" t="s">
        <v>2035</v>
      </c>
    </row>
    <row r="55" spans="1:17" ht="55.5" customHeight="1" x14ac:dyDescent="0.2">
      <c r="A55" s="1401" t="s">
        <v>880</v>
      </c>
      <c r="B55" s="1404" t="s">
        <v>881</v>
      </c>
      <c r="C55" s="1404" t="s">
        <v>882</v>
      </c>
      <c r="D55" s="1400" t="s">
        <v>883</v>
      </c>
      <c r="E55" s="1402">
        <v>40065</v>
      </c>
      <c r="F55" s="1380" t="s">
        <v>1076</v>
      </c>
      <c r="G55" s="1405">
        <v>40065</v>
      </c>
      <c r="H55" s="1381">
        <v>11966719</v>
      </c>
      <c r="I55" s="1393"/>
      <c r="J55" s="1393"/>
      <c r="K55" s="1393"/>
      <c r="L55" s="1393"/>
      <c r="M55" s="1400">
        <v>0</v>
      </c>
      <c r="N55" s="1400">
        <v>0</v>
      </c>
      <c r="O55" s="1400">
        <v>0</v>
      </c>
      <c r="P55" s="1387">
        <v>2609</v>
      </c>
      <c r="Q55" s="1384" t="s">
        <v>2035</v>
      </c>
    </row>
    <row r="56" spans="1:17" ht="45" x14ac:dyDescent="0.2">
      <c r="A56" s="1401" t="s">
        <v>890</v>
      </c>
      <c r="B56" s="1404" t="s">
        <v>891</v>
      </c>
      <c r="C56" s="1404" t="s">
        <v>351</v>
      </c>
      <c r="D56" s="1400" t="s">
        <v>352</v>
      </c>
      <c r="E56" s="1402">
        <v>40065</v>
      </c>
      <c r="F56" s="1380" t="s">
        <v>1078</v>
      </c>
      <c r="G56" s="1405">
        <v>40065</v>
      </c>
      <c r="H56" s="1381">
        <v>10085576</v>
      </c>
      <c r="I56" s="1393"/>
      <c r="J56" s="1393"/>
      <c r="K56" s="1393"/>
      <c r="L56" s="1393"/>
      <c r="M56" s="1400">
        <v>0</v>
      </c>
      <c r="N56" s="1400">
        <v>0</v>
      </c>
      <c r="O56" s="1400">
        <v>0</v>
      </c>
      <c r="P56" s="1387">
        <v>326998</v>
      </c>
      <c r="Q56" s="1384" t="s">
        <v>2035</v>
      </c>
    </row>
    <row r="57" spans="1:17" ht="50.25" customHeight="1" x14ac:dyDescent="0.2">
      <c r="A57" s="1401" t="s">
        <v>909</v>
      </c>
      <c r="B57" s="1404" t="s">
        <v>910</v>
      </c>
      <c r="C57" s="1404" t="s">
        <v>911</v>
      </c>
      <c r="D57" s="1400" t="s">
        <v>912</v>
      </c>
      <c r="E57" s="1402">
        <v>40065</v>
      </c>
      <c r="F57" s="1380" t="s">
        <v>1084</v>
      </c>
      <c r="G57" s="1405">
        <v>40065</v>
      </c>
      <c r="H57" s="1381">
        <v>9992894</v>
      </c>
      <c r="I57" s="1393"/>
      <c r="J57" s="1393"/>
      <c r="K57" s="1393"/>
      <c r="L57" s="1393"/>
      <c r="M57" s="1400">
        <v>0</v>
      </c>
      <c r="N57" s="1400">
        <v>0</v>
      </c>
      <c r="O57" s="1400">
        <v>0</v>
      </c>
      <c r="P57" s="1387">
        <v>434007</v>
      </c>
      <c r="Q57" s="1384" t="s">
        <v>2035</v>
      </c>
    </row>
    <row r="58" spans="1:17" ht="45" x14ac:dyDescent="0.2">
      <c r="A58" s="1401" t="s">
        <v>938</v>
      </c>
      <c r="B58" s="1404" t="s">
        <v>939</v>
      </c>
      <c r="C58" s="1404" t="s">
        <v>940</v>
      </c>
      <c r="D58" s="1400" t="s">
        <v>941</v>
      </c>
      <c r="E58" s="1402">
        <v>40065</v>
      </c>
      <c r="F58" s="1380" t="s">
        <v>1060</v>
      </c>
      <c r="G58" s="1405">
        <v>40065</v>
      </c>
      <c r="H58" s="1381">
        <v>11995593</v>
      </c>
      <c r="I58" s="1393"/>
      <c r="J58" s="1393"/>
      <c r="K58" s="1393"/>
      <c r="L58" s="1393"/>
      <c r="M58" s="1400">
        <v>0</v>
      </c>
      <c r="N58" s="1400">
        <v>0</v>
      </c>
      <c r="O58" s="1400">
        <v>0</v>
      </c>
      <c r="P58" s="1387">
        <v>25858</v>
      </c>
      <c r="Q58" s="1384" t="s">
        <v>2035</v>
      </c>
    </row>
    <row r="59" spans="1:17" ht="45" x14ac:dyDescent="0.2">
      <c r="A59" s="1401" t="s">
        <v>943</v>
      </c>
      <c r="B59" s="1404" t="s">
        <v>948</v>
      </c>
      <c r="C59" s="1404" t="s">
        <v>531</v>
      </c>
      <c r="D59" s="1400" t="s">
        <v>532</v>
      </c>
      <c r="E59" s="1402">
        <v>40065</v>
      </c>
      <c r="F59" s="1380" t="s">
        <v>1090</v>
      </c>
      <c r="G59" s="1405">
        <v>40065</v>
      </c>
      <c r="H59" s="1381">
        <v>9915268</v>
      </c>
      <c r="I59" s="1393"/>
      <c r="J59" s="1393"/>
      <c r="K59" s="1393"/>
      <c r="L59" s="1393"/>
      <c r="M59" s="1400">
        <v>0</v>
      </c>
      <c r="N59" s="1400">
        <v>0</v>
      </c>
      <c r="O59" s="1400">
        <v>0</v>
      </c>
      <c r="P59" s="1387">
        <v>8098</v>
      </c>
      <c r="Q59" s="1384" t="s">
        <v>2035</v>
      </c>
    </row>
    <row r="60" spans="1:17" ht="45" x14ac:dyDescent="0.2">
      <c r="A60" s="1401" t="s">
        <v>988</v>
      </c>
      <c r="B60" s="1404" t="s">
        <v>989</v>
      </c>
      <c r="C60" s="1404" t="s">
        <v>990</v>
      </c>
      <c r="D60" s="1400" t="s">
        <v>991</v>
      </c>
      <c r="E60" s="1402">
        <v>40065</v>
      </c>
      <c r="F60" s="1380" t="s">
        <v>2036</v>
      </c>
      <c r="G60" s="1405">
        <v>40065</v>
      </c>
      <c r="H60" s="1381">
        <v>6992562</v>
      </c>
      <c r="I60" s="1393"/>
      <c r="J60" s="1393"/>
      <c r="K60" s="1393"/>
      <c r="L60" s="1393"/>
      <c r="M60" s="1405">
        <v>40162</v>
      </c>
      <c r="N60" s="1400">
        <v>10</v>
      </c>
      <c r="O60" s="1403">
        <v>3393936</v>
      </c>
      <c r="P60" s="1387">
        <v>81838</v>
      </c>
    </row>
    <row r="61" spans="1:17" ht="45" x14ac:dyDescent="0.2">
      <c r="A61" s="1401" t="s">
        <v>1004</v>
      </c>
      <c r="B61" s="1404" t="s">
        <v>1005</v>
      </c>
      <c r="C61" s="1404" t="s">
        <v>1006</v>
      </c>
      <c r="D61" s="1400" t="s">
        <v>359</v>
      </c>
      <c r="E61" s="1402">
        <v>40065</v>
      </c>
      <c r="F61" s="1380" t="s">
        <v>1100</v>
      </c>
      <c r="G61" s="1405">
        <v>40065</v>
      </c>
      <c r="H61" s="1381">
        <v>5895018</v>
      </c>
      <c r="I61" s="1393"/>
      <c r="J61" s="1393"/>
      <c r="K61" s="1393"/>
      <c r="L61" s="1393"/>
      <c r="M61" s="1400">
        <v>0</v>
      </c>
      <c r="N61" s="1400">
        <v>0</v>
      </c>
      <c r="O61" s="1400">
        <v>0</v>
      </c>
      <c r="P61" s="1387">
        <v>16564</v>
      </c>
      <c r="Q61" s="1384" t="s">
        <v>2035</v>
      </c>
    </row>
    <row r="62" spans="1:17" ht="57.75" customHeight="1" x14ac:dyDescent="0.2">
      <c r="A62" s="1681" t="s">
        <v>1225</v>
      </c>
      <c r="B62" s="1385" t="s">
        <v>1748</v>
      </c>
      <c r="C62" s="1681" t="s">
        <v>440</v>
      </c>
      <c r="D62" s="1681" t="s">
        <v>441</v>
      </c>
      <c r="E62" s="1694">
        <v>40095</v>
      </c>
      <c r="F62" s="1380" t="s">
        <v>2057</v>
      </c>
      <c r="G62" s="1694">
        <v>40095</v>
      </c>
      <c r="H62" s="1381">
        <v>34861494</v>
      </c>
      <c r="I62" s="1694"/>
      <c r="J62" s="1681"/>
      <c r="K62" s="1393"/>
      <c r="L62" s="1393"/>
      <c r="M62" s="1697">
        <v>40169</v>
      </c>
      <c r="N62" s="1700">
        <v>0</v>
      </c>
      <c r="O62" s="1701">
        <v>10199885</v>
      </c>
      <c r="P62" s="1662">
        <v>28074839</v>
      </c>
    </row>
    <row r="63" spans="1:17" ht="47.25" customHeight="1" x14ac:dyDescent="0.25">
      <c r="A63" s="1671"/>
      <c r="B63" s="1430" t="s">
        <v>1749</v>
      </c>
      <c r="C63" s="1671"/>
      <c r="D63" s="1671"/>
      <c r="E63" s="1695"/>
      <c r="F63" s="1380" t="s">
        <v>2058</v>
      </c>
      <c r="G63" s="1695"/>
      <c r="H63" s="1381">
        <v>33990430</v>
      </c>
      <c r="I63" s="1695"/>
      <c r="J63" s="1671"/>
      <c r="K63" s="1393"/>
      <c r="L63" s="1393"/>
      <c r="M63" s="1698"/>
      <c r="N63" s="1698"/>
      <c r="O63" s="1702"/>
      <c r="P63" s="1663"/>
    </row>
    <row r="64" spans="1:17" ht="31.5" x14ac:dyDescent="0.25">
      <c r="A64" s="1671"/>
      <c r="B64" s="1430" t="s">
        <v>1750</v>
      </c>
      <c r="C64" s="1671"/>
      <c r="D64" s="1671"/>
      <c r="E64" s="1695"/>
      <c r="F64" s="1380" t="s">
        <v>2059</v>
      </c>
      <c r="G64" s="1695"/>
      <c r="H64" s="1381">
        <v>20802089</v>
      </c>
      <c r="I64" s="1695"/>
      <c r="J64" s="1671"/>
      <c r="K64" s="1393"/>
      <c r="L64" s="1393"/>
      <c r="M64" s="1698"/>
      <c r="N64" s="1698"/>
      <c r="O64" s="1702"/>
      <c r="P64" s="1663"/>
    </row>
    <row r="65" spans="1:16" ht="31.5" x14ac:dyDescent="0.25">
      <c r="A65" s="1671"/>
      <c r="B65" s="1430" t="s">
        <v>1751</v>
      </c>
      <c r="C65" s="1671"/>
      <c r="D65" s="1671"/>
      <c r="E65" s="1695"/>
      <c r="F65" s="1380" t="s">
        <v>2060</v>
      </c>
      <c r="G65" s="1695"/>
      <c r="H65" s="1381">
        <v>14914281</v>
      </c>
      <c r="I65" s="1695"/>
      <c r="J65" s="1671"/>
      <c r="K65" s="1393"/>
      <c r="L65" s="1393"/>
      <c r="M65" s="1698"/>
      <c r="N65" s="1698"/>
      <c r="O65" s="1702"/>
      <c r="P65" s="1663"/>
    </row>
    <row r="66" spans="1:16" ht="47.25" x14ac:dyDescent="0.25">
      <c r="A66" s="1672"/>
      <c r="B66" s="1431" t="s">
        <v>1752</v>
      </c>
      <c r="C66" s="1672"/>
      <c r="D66" s="1672"/>
      <c r="E66" s="1696"/>
      <c r="F66" s="1380" t="s">
        <v>2061</v>
      </c>
      <c r="G66" s="1696"/>
      <c r="H66" s="1381">
        <v>24913560</v>
      </c>
      <c r="I66" s="1696"/>
      <c r="J66" s="1672"/>
      <c r="K66" s="1393"/>
      <c r="L66" s="1393"/>
      <c r="M66" s="1699"/>
      <c r="N66" s="1699"/>
      <c r="O66" s="1703"/>
      <c r="P66" s="1664"/>
    </row>
    <row r="67" spans="1:16" ht="30" x14ac:dyDescent="0.2">
      <c r="A67" s="1690" t="s">
        <v>1236</v>
      </c>
      <c r="B67" s="1693" t="s">
        <v>2009</v>
      </c>
      <c r="C67" s="1693" t="s">
        <v>1237</v>
      </c>
      <c r="D67" s="1693" t="s">
        <v>1238</v>
      </c>
      <c r="E67" s="1694">
        <v>40095</v>
      </c>
      <c r="F67" s="1395" t="s">
        <v>2032</v>
      </c>
      <c r="G67" s="1694">
        <v>40095</v>
      </c>
      <c r="H67" s="1381">
        <v>18924814</v>
      </c>
      <c r="I67" s="1412"/>
      <c r="J67" s="1412"/>
      <c r="K67" s="1412"/>
      <c r="L67" s="1412"/>
      <c r="M67" s="1694">
        <v>40165</v>
      </c>
      <c r="N67" s="1694" t="s">
        <v>1460</v>
      </c>
      <c r="O67" s="1718">
        <v>54949424</v>
      </c>
      <c r="P67" s="1662">
        <v>442098</v>
      </c>
    </row>
    <row r="68" spans="1:16" ht="55.5" customHeight="1" x14ac:dyDescent="0.2">
      <c r="A68" s="1691"/>
      <c r="B68" s="1691"/>
      <c r="C68" s="1691"/>
      <c r="D68" s="1691"/>
      <c r="E68" s="1695"/>
      <c r="F68" s="1395" t="s">
        <v>2033</v>
      </c>
      <c r="G68" s="1695"/>
      <c r="H68" s="1381">
        <v>19999690</v>
      </c>
      <c r="I68" s="1412"/>
      <c r="J68" s="1412"/>
      <c r="K68" s="1412"/>
      <c r="L68" s="1412"/>
      <c r="M68" s="1695"/>
      <c r="N68" s="1695"/>
      <c r="O68" s="1739"/>
      <c r="P68" s="1663"/>
    </row>
    <row r="69" spans="1:16" x14ac:dyDescent="0.2">
      <c r="A69" s="1691"/>
      <c r="B69" s="1691"/>
      <c r="C69" s="1691"/>
      <c r="D69" s="1691"/>
      <c r="E69" s="1695"/>
      <c r="F69" s="1395" t="s">
        <v>2030</v>
      </c>
      <c r="G69" s="1695"/>
      <c r="H69" s="1381">
        <v>33961958</v>
      </c>
      <c r="I69" s="1412"/>
      <c r="J69" s="1412"/>
      <c r="K69" s="1412"/>
      <c r="L69" s="1412"/>
      <c r="M69" s="1695"/>
      <c r="N69" s="1695"/>
      <c r="O69" s="1739"/>
      <c r="P69" s="1663"/>
    </row>
    <row r="70" spans="1:16" ht="29.25" customHeight="1" x14ac:dyDescent="0.2">
      <c r="A70" s="1691"/>
      <c r="B70" s="1691"/>
      <c r="C70" s="1691"/>
      <c r="D70" s="1691"/>
      <c r="E70" s="1695"/>
      <c r="F70" s="1395" t="s">
        <v>2031</v>
      </c>
      <c r="G70" s="1695"/>
      <c r="H70" s="1381">
        <v>19244625</v>
      </c>
      <c r="I70" s="1412"/>
      <c r="J70" s="1412"/>
      <c r="K70" s="1412"/>
      <c r="L70" s="1412"/>
      <c r="M70" s="1695"/>
      <c r="N70" s="1695"/>
      <c r="O70" s="1739"/>
      <c r="P70" s="1663"/>
    </row>
    <row r="71" spans="1:16" ht="24" customHeight="1" x14ac:dyDescent="0.2">
      <c r="A71" s="1692"/>
      <c r="B71" s="1692"/>
      <c r="C71" s="1692"/>
      <c r="D71" s="1692"/>
      <c r="E71" s="1696"/>
      <c r="F71" s="1395" t="s">
        <v>243</v>
      </c>
      <c r="G71" s="1696"/>
      <c r="H71" s="1381">
        <v>20761398</v>
      </c>
      <c r="I71" s="1412"/>
      <c r="J71" s="1412"/>
      <c r="K71" s="1412"/>
      <c r="L71" s="1412"/>
      <c r="M71" s="1696"/>
      <c r="N71" s="1696"/>
      <c r="O71" s="1719"/>
      <c r="P71" s="1664"/>
    </row>
    <row r="72" spans="1:16" s="1422" customFormat="1" ht="57.75" customHeight="1" x14ac:dyDescent="0.2">
      <c r="A72" s="1711" t="s">
        <v>1281</v>
      </c>
      <c r="B72" s="1713" t="s">
        <v>1279</v>
      </c>
      <c r="C72" s="1713" t="s">
        <v>1276</v>
      </c>
      <c r="D72" s="1713" t="s">
        <v>1854</v>
      </c>
      <c r="E72" s="1709">
        <v>40123</v>
      </c>
      <c r="F72" s="1416" t="s">
        <v>1303</v>
      </c>
      <c r="G72" s="1709">
        <v>40123</v>
      </c>
      <c r="H72" s="1417">
        <v>19987417</v>
      </c>
      <c r="I72" s="1418"/>
      <c r="J72" s="1418"/>
      <c r="K72" s="1418"/>
      <c r="L72" s="1418"/>
      <c r="M72" s="1707" t="s">
        <v>96</v>
      </c>
      <c r="N72" s="1707" t="s">
        <v>96</v>
      </c>
      <c r="O72" s="1707" t="s">
        <v>96</v>
      </c>
      <c r="P72" s="1727">
        <v>3502887</v>
      </c>
    </row>
    <row r="73" spans="1:16" s="1422" customFormat="1" ht="57.75" customHeight="1" x14ac:dyDescent="0.2">
      <c r="A73" s="1712"/>
      <c r="B73" s="1714"/>
      <c r="C73" s="1714"/>
      <c r="D73" s="1714"/>
      <c r="E73" s="1710"/>
      <c r="F73" s="1416" t="s">
        <v>1302</v>
      </c>
      <c r="G73" s="1710"/>
      <c r="H73" s="1417">
        <v>89968069</v>
      </c>
      <c r="I73" s="1418"/>
      <c r="J73" s="1418"/>
      <c r="K73" s="1418"/>
      <c r="L73" s="1418"/>
      <c r="M73" s="1708"/>
      <c r="N73" s="1708"/>
      <c r="O73" s="1708"/>
      <c r="P73" s="1728"/>
    </row>
    <row r="74" spans="1:16" ht="72.75" customHeight="1" x14ac:dyDescent="0.2">
      <c r="A74" s="1406" t="s">
        <v>1295</v>
      </c>
      <c r="B74" s="1408" t="s">
        <v>1296</v>
      </c>
      <c r="C74" s="1408" t="s">
        <v>1297</v>
      </c>
      <c r="D74" s="1408" t="s">
        <v>1298</v>
      </c>
      <c r="E74" s="1410">
        <v>40123</v>
      </c>
      <c r="F74" s="1391" t="s">
        <v>2034</v>
      </c>
      <c r="G74" s="1410">
        <v>40123</v>
      </c>
      <c r="H74" s="1414">
        <v>413230455</v>
      </c>
      <c r="I74" s="1415"/>
      <c r="J74" s="1415"/>
      <c r="K74" s="1415"/>
      <c r="L74" s="1415"/>
      <c r="M74" s="1392" t="s">
        <v>96</v>
      </c>
      <c r="N74" s="1392" t="s">
        <v>96</v>
      </c>
      <c r="O74" s="1392" t="s">
        <v>96</v>
      </c>
      <c r="P74" s="1662">
        <v>7318</v>
      </c>
    </row>
    <row r="75" spans="1:16" ht="60" x14ac:dyDescent="0.2">
      <c r="A75" s="1401" t="s">
        <v>1295</v>
      </c>
      <c r="B75" s="1404" t="s">
        <v>1296</v>
      </c>
      <c r="C75" s="1404" t="s">
        <v>1297</v>
      </c>
      <c r="D75" s="1404" t="s">
        <v>1298</v>
      </c>
      <c r="E75" s="1402">
        <v>40459</v>
      </c>
      <c r="F75" s="1380" t="s">
        <v>2000</v>
      </c>
      <c r="G75" s="1402">
        <v>40459</v>
      </c>
      <c r="H75" s="1381">
        <v>33008000</v>
      </c>
      <c r="I75" s="1393"/>
      <c r="J75" s="1393"/>
      <c r="K75" s="1393"/>
      <c r="L75" s="1393"/>
      <c r="M75" s="1394">
        <v>0</v>
      </c>
      <c r="N75" s="1394">
        <v>0</v>
      </c>
      <c r="O75" s="1394">
        <v>0</v>
      </c>
      <c r="P75" s="1663"/>
    </row>
    <row r="76" spans="1:16" ht="60" x14ac:dyDescent="0.2">
      <c r="A76" s="1401" t="s">
        <v>1295</v>
      </c>
      <c r="B76" s="1404" t="s">
        <v>1296</v>
      </c>
      <c r="C76" s="1404" t="s">
        <v>1297</v>
      </c>
      <c r="D76" s="1404" t="s">
        <v>1298</v>
      </c>
      <c r="E76" s="1402">
        <v>40459</v>
      </c>
      <c r="F76" s="1380" t="s">
        <v>1999</v>
      </c>
      <c r="G76" s="1402">
        <v>40459</v>
      </c>
      <c r="H76" s="1381">
        <v>14998017</v>
      </c>
      <c r="I76" s="1393"/>
      <c r="J76" s="1393"/>
      <c r="K76" s="1393"/>
      <c r="L76" s="1393"/>
      <c r="M76" s="1394">
        <v>0</v>
      </c>
      <c r="N76" s="1394">
        <v>0</v>
      </c>
      <c r="O76" s="1394">
        <v>0</v>
      </c>
      <c r="P76" s="1664"/>
    </row>
    <row r="77" spans="1:16" ht="63.75" customHeight="1" x14ac:dyDescent="0.2">
      <c r="A77" s="1407" t="s">
        <v>1309</v>
      </c>
      <c r="B77" s="1409" t="s">
        <v>1310</v>
      </c>
      <c r="C77" s="1409" t="s">
        <v>1311</v>
      </c>
      <c r="D77" s="1409" t="s">
        <v>1312</v>
      </c>
      <c r="E77" s="1411">
        <v>40123</v>
      </c>
      <c r="F77" s="1395" t="s">
        <v>1893</v>
      </c>
      <c r="G77" s="1411">
        <v>40123</v>
      </c>
      <c r="H77" s="1413">
        <v>33008000</v>
      </c>
      <c r="I77" s="1412"/>
      <c r="J77" s="1412"/>
      <c r="K77" s="1412"/>
      <c r="L77" s="1412"/>
      <c r="M77" s="1412">
        <v>0</v>
      </c>
      <c r="N77" s="1412">
        <v>0</v>
      </c>
      <c r="O77" s="1412">
        <v>0</v>
      </c>
      <c r="P77" s="1396">
        <v>33008000</v>
      </c>
    </row>
    <row r="78" spans="1:16" ht="21" customHeight="1" x14ac:dyDescent="0.2">
      <c r="A78" s="1693" t="s">
        <v>1283</v>
      </c>
      <c r="B78" s="1686" t="s">
        <v>1284</v>
      </c>
      <c r="C78" s="1693" t="s">
        <v>1276</v>
      </c>
      <c r="D78" s="1693" t="s">
        <v>1464</v>
      </c>
      <c r="E78" s="1706">
        <v>40130</v>
      </c>
      <c r="F78" s="1395" t="s">
        <v>2026</v>
      </c>
      <c r="G78" s="1706">
        <v>40130</v>
      </c>
      <c r="H78" s="1381">
        <v>58000000</v>
      </c>
      <c r="I78" s="1412"/>
      <c r="J78" s="1412"/>
      <c r="K78" s="1412"/>
      <c r="L78" s="1412"/>
      <c r="M78" s="1706">
        <v>40169</v>
      </c>
      <c r="N78" s="1693">
        <v>30</v>
      </c>
      <c r="O78" s="1736">
        <v>59925032</v>
      </c>
      <c r="P78" s="1733">
        <v>44894</v>
      </c>
    </row>
    <row r="79" spans="1:16" x14ac:dyDescent="0.2">
      <c r="A79" s="1704"/>
      <c r="B79" s="1687"/>
      <c r="C79" s="1704"/>
      <c r="D79" s="1704"/>
      <c r="E79" s="1704"/>
      <c r="F79" s="1395" t="s">
        <v>2027</v>
      </c>
      <c r="G79" s="1704"/>
      <c r="H79" s="1381">
        <v>17772875</v>
      </c>
      <c r="I79" s="1412"/>
      <c r="J79" s="1412"/>
      <c r="K79" s="1412"/>
      <c r="L79" s="1412"/>
      <c r="M79" s="1704"/>
      <c r="N79" s="1704"/>
      <c r="O79" s="1737"/>
      <c r="P79" s="1734"/>
    </row>
    <row r="80" spans="1:16" x14ac:dyDescent="0.2">
      <c r="A80" s="1704"/>
      <c r="B80" s="1687"/>
      <c r="C80" s="1704"/>
      <c r="D80" s="1704"/>
      <c r="E80" s="1704"/>
      <c r="F80" s="1395" t="s">
        <v>2028</v>
      </c>
      <c r="G80" s="1704"/>
      <c r="H80" s="1381">
        <v>30000000</v>
      </c>
      <c r="I80" s="1412"/>
      <c r="J80" s="1412"/>
      <c r="K80" s="1412"/>
      <c r="L80" s="1412"/>
      <c r="M80" s="1704"/>
      <c r="N80" s="1704"/>
      <c r="O80" s="1737"/>
      <c r="P80" s="1734"/>
    </row>
    <row r="81" spans="1:16" x14ac:dyDescent="0.2">
      <c r="A81" s="1705"/>
      <c r="B81" s="1688"/>
      <c r="C81" s="1705"/>
      <c r="D81" s="1705"/>
      <c r="E81" s="1705"/>
      <c r="F81" s="1395" t="s">
        <v>2029</v>
      </c>
      <c r="G81" s="1705"/>
      <c r="H81" s="1381">
        <v>19956916</v>
      </c>
      <c r="I81" s="1412"/>
      <c r="J81" s="1412"/>
      <c r="K81" s="1412"/>
      <c r="L81" s="1412"/>
      <c r="M81" s="1705"/>
      <c r="N81" s="1705"/>
      <c r="O81" s="1738"/>
      <c r="P81" s="1735"/>
    </row>
    <row r="82" spans="1:16" ht="90" x14ac:dyDescent="0.2">
      <c r="A82" s="1407" t="s">
        <v>1339</v>
      </c>
      <c r="B82" s="1404" t="s">
        <v>1318</v>
      </c>
      <c r="C82" s="1404" t="s">
        <v>1319</v>
      </c>
      <c r="D82" s="1400" t="s">
        <v>1418</v>
      </c>
      <c r="E82" s="1411">
        <v>40136</v>
      </c>
      <c r="F82" s="1395" t="s">
        <v>2062</v>
      </c>
      <c r="G82" s="1405">
        <v>40136</v>
      </c>
      <c r="H82" s="1381">
        <v>112461910</v>
      </c>
      <c r="I82" s="1412"/>
      <c r="J82" s="1412"/>
      <c r="K82" s="1412"/>
      <c r="L82" s="1412"/>
      <c r="M82" s="1405">
        <v>40169</v>
      </c>
      <c r="N82" s="1400">
        <v>0</v>
      </c>
      <c r="O82" s="1397">
        <v>53981621</v>
      </c>
      <c r="P82" s="1403">
        <v>2110</v>
      </c>
    </row>
    <row r="83" spans="1:16" s="1422" customFormat="1" ht="60" x14ac:dyDescent="0.2">
      <c r="A83" s="1423" t="s">
        <v>1340</v>
      </c>
      <c r="B83" s="1424" t="s">
        <v>1852</v>
      </c>
      <c r="C83" s="1424" t="s">
        <v>440</v>
      </c>
      <c r="D83" s="1420" t="s">
        <v>441</v>
      </c>
      <c r="E83" s="1425">
        <v>40136</v>
      </c>
      <c r="F83" s="1416" t="s">
        <v>1364</v>
      </c>
      <c r="G83" s="1419">
        <v>40136</v>
      </c>
      <c r="H83" s="1417">
        <v>88785758</v>
      </c>
      <c r="I83" s="1418"/>
      <c r="J83" s="1418"/>
      <c r="K83" s="1418"/>
      <c r="L83" s="1418"/>
      <c r="M83" s="1419">
        <v>40169</v>
      </c>
      <c r="N83" s="1420">
        <v>0</v>
      </c>
      <c r="O83" s="1421">
        <v>42143545</v>
      </c>
      <c r="P83" s="1426">
        <v>4141385</v>
      </c>
    </row>
    <row r="84" spans="1:16" ht="42.75" customHeight="1" x14ac:dyDescent="0.2">
      <c r="A84" s="1681" t="s">
        <v>1342</v>
      </c>
      <c r="B84" s="1693" t="s">
        <v>2071</v>
      </c>
      <c r="C84" s="1681" t="s">
        <v>1866</v>
      </c>
      <c r="D84" s="1681" t="s">
        <v>1362</v>
      </c>
      <c r="E84" s="1694">
        <v>40137</v>
      </c>
      <c r="F84" s="1395" t="s">
        <v>1873</v>
      </c>
      <c r="G84" s="1694">
        <v>40137</v>
      </c>
      <c r="H84" s="1381">
        <v>64999590</v>
      </c>
      <c r="I84" s="1412"/>
      <c r="J84" s="1412"/>
      <c r="K84" s="1412"/>
      <c r="L84" s="1412"/>
      <c r="M84" s="1405">
        <v>40169</v>
      </c>
      <c r="N84" s="1400">
        <v>45</v>
      </c>
      <c r="O84" s="1397">
        <v>34976713</v>
      </c>
      <c r="P84" s="1662">
        <v>15371</v>
      </c>
    </row>
    <row r="85" spans="1:16" x14ac:dyDescent="0.2">
      <c r="A85" s="1682"/>
      <c r="B85" s="1704"/>
      <c r="C85" s="1682"/>
      <c r="D85" s="1682"/>
      <c r="E85" s="1682"/>
      <c r="F85" s="1395" t="s">
        <v>1879</v>
      </c>
      <c r="G85" s="1682"/>
      <c r="H85" s="1381">
        <v>31998301</v>
      </c>
      <c r="I85" s="1412"/>
      <c r="J85" s="1412"/>
      <c r="K85" s="1412"/>
      <c r="L85" s="1412"/>
      <c r="M85" s="1405">
        <v>40169</v>
      </c>
      <c r="N85" s="1400">
        <v>45</v>
      </c>
      <c r="O85" s="1397">
        <v>13998948</v>
      </c>
      <c r="P85" s="1663"/>
    </row>
    <row r="86" spans="1:16" ht="35.25" customHeight="1" x14ac:dyDescent="0.2">
      <c r="A86" s="1682"/>
      <c r="B86" s="1704"/>
      <c r="C86" s="1682"/>
      <c r="D86" s="1682"/>
      <c r="E86" s="1682"/>
      <c r="F86" s="1395" t="s">
        <v>1877</v>
      </c>
      <c r="G86" s="1682"/>
      <c r="H86" s="1381">
        <v>54996689</v>
      </c>
      <c r="I86" s="1412"/>
      <c r="J86" s="1412"/>
      <c r="K86" s="1412"/>
      <c r="L86" s="1412"/>
      <c r="M86" s="1405">
        <v>40169</v>
      </c>
      <c r="N86" s="1400">
        <v>45</v>
      </c>
      <c r="O86" s="1397">
        <v>34997127</v>
      </c>
      <c r="P86" s="1663"/>
    </row>
    <row r="87" spans="1:16" ht="55.5" customHeight="1" x14ac:dyDescent="0.2">
      <c r="A87" s="1682"/>
      <c r="B87" s="1704"/>
      <c r="C87" s="1682"/>
      <c r="D87" s="1682"/>
      <c r="E87" s="1682"/>
      <c r="F87" s="1395" t="s">
        <v>2067</v>
      </c>
      <c r="G87" s="1682"/>
      <c r="H87" s="1381">
        <v>39999814</v>
      </c>
      <c r="I87" s="1412"/>
      <c r="J87" s="1412"/>
      <c r="K87" s="1412"/>
      <c r="L87" s="1412"/>
      <c r="M87" s="1405">
        <v>40169</v>
      </c>
      <c r="N87" s="1400">
        <v>45</v>
      </c>
      <c r="O87" s="1397">
        <v>39999181</v>
      </c>
      <c r="P87" s="1663"/>
    </row>
    <row r="88" spans="1:16" ht="30" x14ac:dyDescent="0.2">
      <c r="A88" s="1682"/>
      <c r="B88" s="1704"/>
      <c r="C88" s="1682"/>
      <c r="D88" s="1682"/>
      <c r="E88" s="1682"/>
      <c r="F88" s="1395" t="s">
        <v>2066</v>
      </c>
      <c r="G88" s="1682"/>
      <c r="H88" s="1381">
        <v>29998382</v>
      </c>
      <c r="I88" s="1412"/>
      <c r="J88" s="1412"/>
      <c r="K88" s="1412"/>
      <c r="L88" s="1412"/>
      <c r="M88" s="1405">
        <v>40169</v>
      </c>
      <c r="N88" s="1400">
        <v>45</v>
      </c>
      <c r="O88" s="1397">
        <v>29998281</v>
      </c>
      <c r="P88" s="1663"/>
    </row>
    <row r="89" spans="1:16" ht="57.75" customHeight="1" x14ac:dyDescent="0.2">
      <c r="A89" s="1682"/>
      <c r="B89" s="1704"/>
      <c r="C89" s="1682"/>
      <c r="D89" s="1682"/>
      <c r="E89" s="1682"/>
      <c r="F89" s="1395" t="s">
        <v>2065</v>
      </c>
      <c r="G89" s="1682"/>
      <c r="H89" s="1381">
        <v>29998393</v>
      </c>
      <c r="I89" s="1412"/>
      <c r="J89" s="1412"/>
      <c r="K89" s="1412"/>
      <c r="L89" s="1412"/>
      <c r="M89" s="1400"/>
      <c r="N89" s="1400"/>
      <c r="O89" s="1397"/>
      <c r="P89" s="1663"/>
    </row>
    <row r="90" spans="1:16" ht="30" x14ac:dyDescent="0.2">
      <c r="A90" s="1682"/>
      <c r="B90" s="1704"/>
      <c r="C90" s="1682"/>
      <c r="D90" s="1682"/>
      <c r="E90" s="1682"/>
      <c r="F90" s="1395" t="s">
        <v>2064</v>
      </c>
      <c r="G90" s="1682"/>
      <c r="H90" s="1381">
        <v>39996165</v>
      </c>
      <c r="I90" s="1412"/>
      <c r="J90" s="1412"/>
      <c r="K90" s="1412"/>
      <c r="L90" s="1412"/>
      <c r="M90" s="1400"/>
      <c r="N90" s="1400"/>
      <c r="O90" s="1397"/>
      <c r="P90" s="1663"/>
    </row>
    <row r="91" spans="1:16" ht="30" x14ac:dyDescent="0.2">
      <c r="A91" s="1683"/>
      <c r="B91" s="1705"/>
      <c r="C91" s="1683"/>
      <c r="D91" s="1683"/>
      <c r="E91" s="1683"/>
      <c r="F91" s="1395" t="s">
        <v>2063</v>
      </c>
      <c r="G91" s="1683"/>
      <c r="H91" s="1381">
        <v>59991631</v>
      </c>
      <c r="I91" s="1412"/>
      <c r="J91" s="1412"/>
      <c r="K91" s="1412"/>
      <c r="L91" s="1412"/>
      <c r="M91" s="1405">
        <v>40169</v>
      </c>
      <c r="N91" s="1400">
        <v>45</v>
      </c>
      <c r="O91" s="1397">
        <v>19984472</v>
      </c>
      <c r="P91" s="1664"/>
    </row>
    <row r="92" spans="1:16" ht="45" x14ac:dyDescent="0.2">
      <c r="A92" s="1407" t="s">
        <v>1369</v>
      </c>
      <c r="B92" s="1404" t="s">
        <v>1389</v>
      </c>
      <c r="C92" s="1404" t="s">
        <v>1390</v>
      </c>
      <c r="D92" s="1400" t="s">
        <v>852</v>
      </c>
      <c r="E92" s="1411">
        <v>40148</v>
      </c>
      <c r="F92" s="1395" t="s">
        <v>2025</v>
      </c>
      <c r="G92" s="1405">
        <v>40148</v>
      </c>
      <c r="H92" s="1381">
        <v>11300000</v>
      </c>
      <c r="I92" s="1412"/>
      <c r="J92" s="1412"/>
      <c r="K92" s="1412"/>
      <c r="L92" s="1412"/>
      <c r="M92" s="1400">
        <v>0</v>
      </c>
      <c r="N92" s="1400">
        <v>0</v>
      </c>
      <c r="O92" s="1400">
        <v>0</v>
      </c>
      <c r="P92" s="1387">
        <v>957397</v>
      </c>
    </row>
    <row r="93" spans="1:16" ht="57" customHeight="1" x14ac:dyDescent="0.2">
      <c r="A93" s="1693" t="s">
        <v>1413</v>
      </c>
      <c r="B93" s="1693" t="s">
        <v>1411</v>
      </c>
      <c r="C93" s="1693" t="s">
        <v>1856</v>
      </c>
      <c r="D93" s="1693" t="s">
        <v>1414</v>
      </c>
      <c r="E93" s="1715">
        <v>40163</v>
      </c>
      <c r="F93" s="1395" t="s">
        <v>2023</v>
      </c>
      <c r="G93" s="1715">
        <v>40163</v>
      </c>
      <c r="H93" s="1381">
        <v>5166428</v>
      </c>
      <c r="I93" s="1412"/>
      <c r="J93" s="1412"/>
      <c r="K93" s="1412"/>
      <c r="L93" s="1412"/>
      <c r="M93" s="1681">
        <v>0</v>
      </c>
      <c r="N93" s="1681">
        <v>0</v>
      </c>
      <c r="O93" s="1681">
        <v>0</v>
      </c>
      <c r="P93" s="1733">
        <v>1</v>
      </c>
    </row>
    <row r="94" spans="1:16" ht="42.75" customHeight="1" x14ac:dyDescent="0.2">
      <c r="A94" s="1704"/>
      <c r="B94" s="1704"/>
      <c r="C94" s="1704"/>
      <c r="D94" s="1704"/>
      <c r="E94" s="1716"/>
      <c r="F94" s="1395" t="s">
        <v>2024</v>
      </c>
      <c r="G94" s="1716"/>
      <c r="H94" s="1381">
        <v>25000000</v>
      </c>
      <c r="I94" s="1412"/>
      <c r="J94" s="1412"/>
      <c r="K94" s="1412"/>
      <c r="L94" s="1412"/>
      <c r="M94" s="1682"/>
      <c r="N94" s="1682"/>
      <c r="O94" s="1682"/>
      <c r="P94" s="1734"/>
    </row>
    <row r="95" spans="1:16" x14ac:dyDescent="0.2">
      <c r="A95" s="1705"/>
      <c r="B95" s="1705"/>
      <c r="C95" s="1705"/>
      <c r="D95" s="1705"/>
      <c r="E95" s="1717"/>
      <c r="F95" s="1395" t="s">
        <v>1858</v>
      </c>
      <c r="G95" s="1717"/>
      <c r="H95" s="1381">
        <v>189912528</v>
      </c>
      <c r="I95" s="1412"/>
      <c r="J95" s="1412"/>
      <c r="K95" s="1412"/>
      <c r="L95" s="1412"/>
      <c r="M95" s="1683"/>
      <c r="N95" s="1683"/>
      <c r="O95" s="1683"/>
      <c r="P95" s="1735"/>
    </row>
    <row r="96" spans="1:16" ht="60" x14ac:dyDescent="0.2">
      <c r="A96" s="1407" t="s">
        <v>1435</v>
      </c>
      <c r="B96" s="1404" t="s">
        <v>1436</v>
      </c>
      <c r="C96" s="1404" t="s">
        <v>1437</v>
      </c>
      <c r="D96" s="1400" t="s">
        <v>1438</v>
      </c>
      <c r="E96" s="1411">
        <v>40164</v>
      </c>
      <c r="F96" s="1395" t="s">
        <v>2022</v>
      </c>
      <c r="G96" s="1405">
        <v>40164</v>
      </c>
      <c r="H96" s="1381">
        <v>11580419</v>
      </c>
      <c r="I96" s="1412"/>
      <c r="J96" s="1412"/>
      <c r="K96" s="1412"/>
      <c r="L96" s="1412"/>
      <c r="M96" s="1400">
        <v>0</v>
      </c>
      <c r="N96" s="1400">
        <v>0</v>
      </c>
      <c r="O96" s="1400">
        <v>0</v>
      </c>
      <c r="P96" s="1387">
        <v>553687</v>
      </c>
    </row>
    <row r="97" spans="1:16" ht="30.75" customHeight="1" x14ac:dyDescent="0.2">
      <c r="A97" s="1681" t="s">
        <v>1450</v>
      </c>
      <c r="B97" s="1693" t="s">
        <v>1451</v>
      </c>
      <c r="C97" s="1693" t="s">
        <v>1062</v>
      </c>
      <c r="D97" s="1693" t="s">
        <v>976</v>
      </c>
      <c r="E97" s="1694">
        <v>40164</v>
      </c>
      <c r="F97" s="1395" t="s">
        <v>2020</v>
      </c>
      <c r="G97" s="1694">
        <v>40164</v>
      </c>
      <c r="H97" s="1724">
        <v>13036106</v>
      </c>
      <c r="I97" s="1412"/>
      <c r="J97" s="1412"/>
      <c r="K97" s="1412"/>
      <c r="L97" s="1412"/>
      <c r="M97" s="1722" t="s">
        <v>96</v>
      </c>
      <c r="N97" s="1722" t="s">
        <v>96</v>
      </c>
      <c r="O97" s="1722" t="s">
        <v>96</v>
      </c>
      <c r="P97" s="1720">
        <v>16223</v>
      </c>
    </row>
    <row r="98" spans="1:16" ht="23.25" customHeight="1" x14ac:dyDescent="0.2">
      <c r="A98" s="1683"/>
      <c r="B98" s="1705"/>
      <c r="C98" s="1705"/>
      <c r="D98" s="1705"/>
      <c r="E98" s="1696"/>
      <c r="F98" s="1395" t="s">
        <v>2021</v>
      </c>
      <c r="G98" s="1696"/>
      <c r="H98" s="1723"/>
      <c r="I98" s="1412"/>
      <c r="J98" s="1412"/>
      <c r="K98" s="1412"/>
      <c r="L98" s="1412"/>
      <c r="M98" s="1723"/>
      <c r="N98" s="1723"/>
      <c r="O98" s="1723"/>
      <c r="P98" s="1721"/>
    </row>
    <row r="99" spans="1:16" ht="45" x14ac:dyDescent="0.2">
      <c r="A99" s="1407" t="s">
        <v>1455</v>
      </c>
      <c r="B99" s="1404" t="s">
        <v>1456</v>
      </c>
      <c r="C99" s="1404" t="s">
        <v>726</v>
      </c>
      <c r="D99" s="1400" t="s">
        <v>40</v>
      </c>
      <c r="E99" s="1411">
        <v>40164</v>
      </c>
      <c r="F99" s="1395" t="s">
        <v>1859</v>
      </c>
      <c r="G99" s="1405">
        <v>40164</v>
      </c>
      <c r="H99" s="1381">
        <v>13699471</v>
      </c>
      <c r="I99" s="1412"/>
      <c r="J99" s="1412"/>
      <c r="K99" s="1412"/>
      <c r="L99" s="1412"/>
      <c r="M99" s="1400">
        <v>0</v>
      </c>
      <c r="N99" s="1400">
        <v>0</v>
      </c>
      <c r="O99" s="1400">
        <v>0</v>
      </c>
      <c r="P99" s="1387">
        <v>23880</v>
      </c>
    </row>
    <row r="100" spans="1:16" ht="28.5" customHeight="1" x14ac:dyDescent="0.2">
      <c r="A100" s="1681" t="s">
        <v>1465</v>
      </c>
      <c r="B100" s="1693" t="s">
        <v>1466</v>
      </c>
      <c r="C100" s="1693" t="s">
        <v>805</v>
      </c>
      <c r="D100" s="1693" t="s">
        <v>806</v>
      </c>
      <c r="E100" s="1694">
        <v>40165</v>
      </c>
      <c r="F100" s="1395" t="s">
        <v>1911</v>
      </c>
      <c r="G100" s="1694">
        <v>40165</v>
      </c>
      <c r="H100" s="1381">
        <v>5235345</v>
      </c>
      <c r="I100" s="1412"/>
      <c r="J100" s="1412"/>
      <c r="K100" s="1412"/>
      <c r="L100" s="1412"/>
      <c r="M100" s="1718">
        <v>0</v>
      </c>
      <c r="N100" s="1718">
        <v>0</v>
      </c>
      <c r="O100" s="1718">
        <v>0</v>
      </c>
      <c r="P100" s="1731">
        <v>104775</v>
      </c>
    </row>
    <row r="101" spans="1:16" x14ac:dyDescent="0.2">
      <c r="A101" s="1683"/>
      <c r="B101" s="1705"/>
      <c r="C101" s="1705"/>
      <c r="D101" s="1705"/>
      <c r="E101" s="1696"/>
      <c r="F101" s="1395" t="s">
        <v>1909</v>
      </c>
      <c r="G101" s="1696"/>
      <c r="H101" s="1398" t="s">
        <v>1469</v>
      </c>
      <c r="I101" s="1412"/>
      <c r="J101" s="1412"/>
      <c r="K101" s="1412"/>
      <c r="L101" s="1412"/>
      <c r="M101" s="1719"/>
      <c r="N101" s="1719"/>
      <c r="O101" s="1719"/>
      <c r="P101" s="1732"/>
    </row>
    <row r="102" spans="1:16" ht="60" x14ac:dyDescent="0.2">
      <c r="A102" s="1407" t="s">
        <v>1472</v>
      </c>
      <c r="B102" s="1404" t="s">
        <v>1473</v>
      </c>
      <c r="C102" s="1404" t="s">
        <v>440</v>
      </c>
      <c r="D102" s="1400" t="s">
        <v>441</v>
      </c>
      <c r="E102" s="1411">
        <v>40165</v>
      </c>
      <c r="F102" s="1395" t="s">
        <v>1907</v>
      </c>
      <c r="G102" s="1405">
        <v>40165</v>
      </c>
      <c r="H102" s="1381">
        <v>12858938</v>
      </c>
      <c r="I102" s="1412"/>
      <c r="J102" s="1412"/>
      <c r="K102" s="1412"/>
      <c r="L102" s="1412"/>
      <c r="M102" s="1400">
        <v>0</v>
      </c>
      <c r="N102" s="1400">
        <v>0</v>
      </c>
      <c r="O102" s="1400">
        <v>0</v>
      </c>
      <c r="P102" s="1387">
        <v>17582</v>
      </c>
    </row>
    <row r="103" spans="1:16" ht="60" x14ac:dyDescent="0.2">
      <c r="A103" s="1407" t="s">
        <v>1476</v>
      </c>
      <c r="B103" s="1404" t="s">
        <v>1477</v>
      </c>
      <c r="C103" s="1404" t="s">
        <v>372</v>
      </c>
      <c r="D103" s="1400" t="s">
        <v>373</v>
      </c>
      <c r="E103" s="1411">
        <v>40165</v>
      </c>
      <c r="F103" s="1399" t="s">
        <v>1969</v>
      </c>
      <c r="G103" s="1405">
        <v>40260</v>
      </c>
      <c r="H103" s="1381">
        <v>4969180</v>
      </c>
      <c r="I103" s="1412"/>
      <c r="J103" s="1412"/>
      <c r="K103" s="1412"/>
      <c r="L103" s="1412"/>
      <c r="M103" s="1400">
        <v>0</v>
      </c>
      <c r="N103" s="1400">
        <v>0</v>
      </c>
      <c r="O103" s="1400">
        <v>0</v>
      </c>
      <c r="P103" s="1387">
        <v>8063</v>
      </c>
    </row>
    <row r="104" spans="1:16" ht="60" x14ac:dyDescent="0.2">
      <c r="A104" s="1407" t="s">
        <v>1489</v>
      </c>
      <c r="B104" s="1404" t="s">
        <v>1493</v>
      </c>
      <c r="C104" s="1404" t="s">
        <v>1491</v>
      </c>
      <c r="D104" s="1400" t="s">
        <v>1492</v>
      </c>
      <c r="E104" s="1411">
        <v>40169</v>
      </c>
      <c r="F104" s="1395" t="s">
        <v>1955</v>
      </c>
      <c r="G104" s="1405">
        <v>40238</v>
      </c>
      <c r="H104" s="1381">
        <v>7890362</v>
      </c>
      <c r="I104" s="1412"/>
      <c r="J104" s="1412"/>
      <c r="K104" s="1412"/>
      <c r="L104" s="1412"/>
      <c r="M104" s="1400">
        <v>0</v>
      </c>
      <c r="N104" s="1400">
        <v>0</v>
      </c>
      <c r="O104" s="1400">
        <v>0</v>
      </c>
      <c r="P104" s="1387">
        <v>48560</v>
      </c>
    </row>
    <row r="105" spans="1:16" x14ac:dyDescent="0.2">
      <c r="A105" s="1681" t="s">
        <v>1515</v>
      </c>
      <c r="B105" s="1693" t="s">
        <v>1516</v>
      </c>
      <c r="C105" s="1693" t="s">
        <v>1517</v>
      </c>
      <c r="D105" s="1700" t="s">
        <v>1518</v>
      </c>
      <c r="E105" s="1694">
        <v>40171</v>
      </c>
      <c r="F105" s="1395" t="s">
        <v>1978</v>
      </c>
      <c r="G105" s="1697">
        <v>40171</v>
      </c>
      <c r="H105" s="1381">
        <v>199973119</v>
      </c>
      <c r="I105" s="1412"/>
      <c r="J105" s="1412"/>
      <c r="K105" s="1412"/>
      <c r="L105" s="1412"/>
      <c r="M105" s="1400"/>
      <c r="N105" s="1400"/>
      <c r="O105" s="1400"/>
      <c r="P105" s="1729">
        <v>555</v>
      </c>
    </row>
    <row r="106" spans="1:16" ht="49.5" customHeight="1" x14ac:dyDescent="0.2">
      <c r="A106" s="1683"/>
      <c r="B106" s="1705"/>
      <c r="C106" s="1705"/>
      <c r="D106" s="1725"/>
      <c r="E106" s="1696"/>
      <c r="F106" s="1395" t="s">
        <v>1976</v>
      </c>
      <c r="G106" s="1726"/>
      <c r="H106" s="1381">
        <v>434985545</v>
      </c>
      <c r="I106" s="1412"/>
      <c r="J106" s="1412"/>
      <c r="K106" s="1412"/>
      <c r="L106" s="1412"/>
      <c r="M106" s="1400"/>
      <c r="N106" s="1400"/>
      <c r="O106" s="1400"/>
      <c r="P106" s="1730"/>
    </row>
    <row r="107" spans="1:16" ht="45" x14ac:dyDescent="0.2">
      <c r="A107" s="1407" t="s">
        <v>1527</v>
      </c>
      <c r="B107" s="1404" t="s">
        <v>1570</v>
      </c>
      <c r="C107" s="1404" t="s">
        <v>258</v>
      </c>
      <c r="D107" s="1400" t="s">
        <v>259</v>
      </c>
      <c r="E107" s="1411">
        <v>40175</v>
      </c>
      <c r="F107" s="1395" t="s">
        <v>2019</v>
      </c>
      <c r="G107" s="1405">
        <v>40175</v>
      </c>
      <c r="H107" s="1381">
        <v>115464288</v>
      </c>
      <c r="I107" s="1412"/>
      <c r="J107" s="1412"/>
      <c r="K107" s="1412"/>
      <c r="L107" s="1412"/>
      <c r="M107" s="1400">
        <v>0</v>
      </c>
      <c r="N107" s="1400">
        <v>0</v>
      </c>
      <c r="O107" s="1400">
        <v>0</v>
      </c>
      <c r="P107" s="1387">
        <v>829952</v>
      </c>
    </row>
    <row r="108" spans="1:16" ht="21.75" customHeight="1" x14ac:dyDescent="0.2">
      <c r="A108" s="1681" t="s">
        <v>1524</v>
      </c>
      <c r="B108" s="1693" t="s">
        <v>1577</v>
      </c>
      <c r="C108" s="1693" t="s">
        <v>1525</v>
      </c>
      <c r="D108" s="1693" t="s">
        <v>1578</v>
      </c>
      <c r="E108" s="1694">
        <v>40176</v>
      </c>
      <c r="F108" s="1395" t="s">
        <v>1601</v>
      </c>
      <c r="G108" s="1694">
        <v>40260</v>
      </c>
      <c r="H108" s="1381">
        <v>183861619</v>
      </c>
      <c r="I108" s="1412"/>
      <c r="J108" s="1412"/>
      <c r="K108" s="1412"/>
      <c r="L108" s="1412"/>
      <c r="M108" s="1694"/>
      <c r="N108" s="1694"/>
      <c r="O108" s="1694"/>
      <c r="P108" s="1731"/>
    </row>
    <row r="109" spans="1:16" ht="19.5" customHeight="1" x14ac:dyDescent="0.2">
      <c r="A109" s="1682"/>
      <c r="B109" s="1704"/>
      <c r="C109" s="1704"/>
      <c r="D109" s="1704"/>
      <c r="E109" s="1682"/>
      <c r="F109" s="1395" t="s">
        <v>1973</v>
      </c>
      <c r="G109" s="1682"/>
      <c r="H109" s="1381">
        <v>91930809</v>
      </c>
      <c r="I109" s="1412"/>
      <c r="J109" s="1412"/>
      <c r="K109" s="1412"/>
      <c r="L109" s="1412"/>
      <c r="M109" s="1682"/>
      <c r="N109" s="1682"/>
      <c r="O109" s="1682"/>
      <c r="P109" s="1716"/>
    </row>
    <row r="110" spans="1:16" x14ac:dyDescent="0.2">
      <c r="A110" s="1683"/>
      <c r="B110" s="1705"/>
      <c r="C110" s="1705"/>
      <c r="D110" s="1705"/>
      <c r="E110" s="1683"/>
      <c r="F110" s="1395" t="s">
        <v>1971</v>
      </c>
      <c r="G110" s="1683"/>
      <c r="H110" s="1381">
        <v>32724669</v>
      </c>
      <c r="I110" s="1412"/>
      <c r="J110" s="1412"/>
      <c r="K110" s="1412"/>
      <c r="L110" s="1412"/>
      <c r="M110" s="1683"/>
      <c r="N110" s="1683"/>
      <c r="O110" s="1683"/>
      <c r="P110" s="1717"/>
    </row>
    <row r="111" spans="1:16" ht="45" x14ac:dyDescent="0.2">
      <c r="A111" s="1407" t="s">
        <v>1531</v>
      </c>
      <c r="B111" s="1404" t="s">
        <v>1526</v>
      </c>
      <c r="C111" s="1404" t="s">
        <v>819</v>
      </c>
      <c r="D111" s="1400" t="s">
        <v>608</v>
      </c>
      <c r="E111" s="1411">
        <v>40176</v>
      </c>
      <c r="F111" s="1395" t="s">
        <v>1903</v>
      </c>
      <c r="G111" s="1405">
        <v>40176</v>
      </c>
      <c r="H111" s="1381">
        <v>13816647</v>
      </c>
      <c r="I111" s="1412"/>
      <c r="J111" s="1412"/>
      <c r="K111" s="1412"/>
      <c r="L111" s="1412"/>
      <c r="M111" s="1400">
        <v>0</v>
      </c>
      <c r="N111" s="1400">
        <v>0</v>
      </c>
      <c r="O111" s="1400">
        <v>0</v>
      </c>
      <c r="P111" s="1387">
        <v>4568</v>
      </c>
    </row>
    <row r="112" spans="1:16" ht="71.25" x14ac:dyDescent="0.2">
      <c r="A112" s="1407" t="s">
        <v>1540</v>
      </c>
      <c r="B112" s="1404" t="s">
        <v>1555</v>
      </c>
      <c r="C112" s="1432" t="s">
        <v>1556</v>
      </c>
      <c r="D112" s="1400" t="s">
        <v>777</v>
      </c>
      <c r="E112" s="1411">
        <v>40176</v>
      </c>
      <c r="F112" s="1395" t="s">
        <v>2018</v>
      </c>
      <c r="G112" s="1405">
        <v>40176</v>
      </c>
      <c r="H112" s="1381">
        <v>9953280</v>
      </c>
      <c r="I112" s="1412"/>
      <c r="J112" s="1412"/>
      <c r="K112" s="1412"/>
      <c r="L112" s="1412"/>
      <c r="M112" s="1400">
        <v>0</v>
      </c>
      <c r="N112" s="1400">
        <v>0</v>
      </c>
      <c r="O112" s="1400">
        <v>0</v>
      </c>
      <c r="P112" s="1387">
        <v>9953280</v>
      </c>
    </row>
    <row r="113" spans="1:16" ht="45" x14ac:dyDescent="0.2">
      <c r="A113" s="1407" t="s">
        <v>1542</v>
      </c>
      <c r="B113" s="1404" t="s">
        <v>1560</v>
      </c>
      <c r="C113" s="1404" t="s">
        <v>940</v>
      </c>
      <c r="D113" s="1400" t="s">
        <v>82</v>
      </c>
      <c r="E113" s="1411">
        <v>40176</v>
      </c>
      <c r="F113" s="1395" t="s">
        <v>1895</v>
      </c>
      <c r="G113" s="1405">
        <v>40176</v>
      </c>
      <c r="H113" s="1381">
        <v>9966305</v>
      </c>
      <c r="I113" s="1412"/>
      <c r="J113" s="1412"/>
      <c r="K113" s="1412"/>
      <c r="L113" s="1412"/>
      <c r="M113" s="1400">
        <v>0</v>
      </c>
      <c r="N113" s="1400">
        <v>0</v>
      </c>
      <c r="O113" s="1400">
        <v>0</v>
      </c>
      <c r="P113" s="1387">
        <v>11303</v>
      </c>
    </row>
    <row r="114" spans="1:16" ht="45" x14ac:dyDescent="0.2">
      <c r="A114" s="1407" t="s">
        <v>1543</v>
      </c>
      <c r="B114" s="1404" t="s">
        <v>1568</v>
      </c>
      <c r="C114" s="1404" t="s">
        <v>861</v>
      </c>
      <c r="D114" s="1400" t="s">
        <v>1569</v>
      </c>
      <c r="E114" s="1411">
        <v>40176</v>
      </c>
      <c r="F114" s="1395" t="s">
        <v>1897</v>
      </c>
      <c r="G114" s="1405">
        <v>40176</v>
      </c>
      <c r="H114" s="1381">
        <v>9948956</v>
      </c>
      <c r="I114" s="1412"/>
      <c r="J114" s="1412"/>
      <c r="K114" s="1412"/>
      <c r="L114" s="1412"/>
      <c r="M114" s="1400">
        <v>0</v>
      </c>
      <c r="N114" s="1400">
        <v>0</v>
      </c>
      <c r="O114" s="1400">
        <v>0</v>
      </c>
      <c r="P114" s="1387">
        <v>2748358</v>
      </c>
    </row>
    <row r="115" spans="1:16" x14ac:dyDescent="0.2">
      <c r="A115" s="1407"/>
      <c r="B115" s="1404"/>
      <c r="C115" s="1404"/>
      <c r="D115" s="1400"/>
      <c r="E115" s="1411"/>
      <c r="F115" s="1395"/>
      <c r="G115" s="1405"/>
      <c r="H115" s="1381"/>
      <c r="I115" s="1412"/>
      <c r="J115" s="1412"/>
      <c r="K115" s="1412"/>
      <c r="L115" s="1412"/>
      <c r="M115" s="1400"/>
      <c r="N115" s="1400"/>
      <c r="O115" s="1400"/>
      <c r="P115" s="1387"/>
    </row>
    <row r="116" spans="1:16" x14ac:dyDescent="0.2">
      <c r="A116" s="488"/>
      <c r="B116" s="488"/>
      <c r="C116" s="488"/>
      <c r="D116" s="488"/>
      <c r="E116" s="488"/>
      <c r="F116" s="488"/>
      <c r="G116" s="488"/>
      <c r="H116" s="488"/>
      <c r="I116" s="488"/>
      <c r="J116" s="488"/>
      <c r="K116" s="488"/>
      <c r="L116" s="488"/>
      <c r="M116" s="488"/>
      <c r="N116" s="488"/>
      <c r="O116" s="488"/>
    </row>
    <row r="117" spans="1:16" x14ac:dyDescent="0.2">
      <c r="A117" s="488"/>
      <c r="B117" s="488"/>
      <c r="C117" s="488"/>
      <c r="D117" s="488"/>
      <c r="E117" s="488"/>
      <c r="F117" s="488"/>
      <c r="G117" s="488"/>
      <c r="H117" s="488"/>
      <c r="I117" s="488"/>
      <c r="J117" s="488"/>
      <c r="K117" s="488"/>
      <c r="L117" s="488"/>
      <c r="M117" s="488"/>
      <c r="N117" s="488"/>
      <c r="O117" s="488"/>
    </row>
    <row r="118" spans="1:16" x14ac:dyDescent="0.2">
      <c r="A118" s="488"/>
      <c r="B118" s="488"/>
      <c r="C118" s="488"/>
      <c r="D118" s="488"/>
      <c r="E118" s="488"/>
      <c r="F118" s="488"/>
      <c r="G118" s="488"/>
      <c r="H118" s="488"/>
      <c r="I118" s="488"/>
      <c r="J118" s="488"/>
      <c r="K118" s="488"/>
      <c r="L118" s="488"/>
      <c r="M118" s="488"/>
      <c r="N118" s="488"/>
      <c r="O118" s="488"/>
    </row>
  </sheetData>
  <mergeCells count="192">
    <mergeCell ref="P72:P73"/>
    <mergeCell ref="P67:P71"/>
    <mergeCell ref="P62:P66"/>
    <mergeCell ref="P105:P106"/>
    <mergeCell ref="P84:P91"/>
    <mergeCell ref="P74:P76"/>
    <mergeCell ref="P108:P110"/>
    <mergeCell ref="M108:M110"/>
    <mergeCell ref="N108:N110"/>
    <mergeCell ref="O108:O110"/>
    <mergeCell ref="P100:P101"/>
    <mergeCell ref="N100:N101"/>
    <mergeCell ref="O100:O101"/>
    <mergeCell ref="P93:P95"/>
    <mergeCell ref="N93:N95"/>
    <mergeCell ref="O93:O95"/>
    <mergeCell ref="P78:P81"/>
    <mergeCell ref="O78:O81"/>
    <mergeCell ref="M78:M81"/>
    <mergeCell ref="N78:N81"/>
    <mergeCell ref="O67:O71"/>
    <mergeCell ref="M67:M71"/>
    <mergeCell ref="N67:N71"/>
    <mergeCell ref="A108:A110"/>
    <mergeCell ref="B108:B110"/>
    <mergeCell ref="C108:C110"/>
    <mergeCell ref="D108:D110"/>
    <mergeCell ref="E108:E110"/>
    <mergeCell ref="G108:G110"/>
    <mergeCell ref="A105:A106"/>
    <mergeCell ref="B105:B106"/>
    <mergeCell ref="C105:C106"/>
    <mergeCell ref="D105:D106"/>
    <mergeCell ref="E105:E106"/>
    <mergeCell ref="G105:G106"/>
    <mergeCell ref="G100:G101"/>
    <mergeCell ref="M100:M101"/>
    <mergeCell ref="P97:P98"/>
    <mergeCell ref="A100:A101"/>
    <mergeCell ref="B100:B101"/>
    <mergeCell ref="C100:C101"/>
    <mergeCell ref="D100:D101"/>
    <mergeCell ref="E100:E101"/>
    <mergeCell ref="M97:M98"/>
    <mergeCell ref="N97:N98"/>
    <mergeCell ref="O97:O98"/>
    <mergeCell ref="G97:G98"/>
    <mergeCell ref="H97:H98"/>
    <mergeCell ref="A97:A98"/>
    <mergeCell ref="B97:B98"/>
    <mergeCell ref="C97:C98"/>
    <mergeCell ref="D97:D98"/>
    <mergeCell ref="E97:E98"/>
    <mergeCell ref="G93:G95"/>
    <mergeCell ref="M93:M95"/>
    <mergeCell ref="A93:A95"/>
    <mergeCell ref="B93:B95"/>
    <mergeCell ref="C93:C95"/>
    <mergeCell ref="D93:D95"/>
    <mergeCell ref="E93:E95"/>
    <mergeCell ref="G84:G91"/>
    <mergeCell ref="A84:A91"/>
    <mergeCell ref="B84:B91"/>
    <mergeCell ref="C84:C91"/>
    <mergeCell ref="D84:D91"/>
    <mergeCell ref="E84:E91"/>
    <mergeCell ref="A78:A81"/>
    <mergeCell ref="B78:B81"/>
    <mergeCell ref="C78:C81"/>
    <mergeCell ref="D78:D81"/>
    <mergeCell ref="E78:E81"/>
    <mergeCell ref="G78:G81"/>
    <mergeCell ref="N72:N73"/>
    <mergeCell ref="O72:O73"/>
    <mergeCell ref="G72:G73"/>
    <mergeCell ref="M72:M73"/>
    <mergeCell ref="A72:A73"/>
    <mergeCell ref="B72:B73"/>
    <mergeCell ref="C72:C73"/>
    <mergeCell ref="D72:D73"/>
    <mergeCell ref="E72:E73"/>
    <mergeCell ref="A67:A71"/>
    <mergeCell ref="B67:B71"/>
    <mergeCell ref="C67:C71"/>
    <mergeCell ref="D67:D71"/>
    <mergeCell ref="E67:E71"/>
    <mergeCell ref="G67:G71"/>
    <mergeCell ref="M62:M66"/>
    <mergeCell ref="N62:N66"/>
    <mergeCell ref="O62:O66"/>
    <mergeCell ref="I62:I66"/>
    <mergeCell ref="J62:J66"/>
    <mergeCell ref="A62:A66"/>
    <mergeCell ref="C62:C66"/>
    <mergeCell ref="D62:D66"/>
    <mergeCell ref="E62:E66"/>
    <mergeCell ref="G62:G66"/>
    <mergeCell ref="P48:P51"/>
    <mergeCell ref="M48:M51"/>
    <mergeCell ref="N48:N51"/>
    <mergeCell ref="O48:O51"/>
    <mergeCell ref="A48:A51"/>
    <mergeCell ref="C48:C51"/>
    <mergeCell ref="D48:D51"/>
    <mergeCell ref="E48:E51"/>
    <mergeCell ref="G48:G51"/>
    <mergeCell ref="P42:P47"/>
    <mergeCell ref="O42:O47"/>
    <mergeCell ref="M42:M47"/>
    <mergeCell ref="N42:N47"/>
    <mergeCell ref="A42:A47"/>
    <mergeCell ref="B42:B47"/>
    <mergeCell ref="C42:C47"/>
    <mergeCell ref="D42:D47"/>
    <mergeCell ref="E42:E47"/>
    <mergeCell ref="G42:G47"/>
    <mergeCell ref="P36:P41"/>
    <mergeCell ref="M36:M41"/>
    <mergeCell ref="N36:N41"/>
    <mergeCell ref="O36:O41"/>
    <mergeCell ref="I36:I41"/>
    <mergeCell ref="J36:J41"/>
    <mergeCell ref="K36:K41"/>
    <mergeCell ref="L36:L41"/>
    <mergeCell ref="A36:A41"/>
    <mergeCell ref="C36:C41"/>
    <mergeCell ref="D36:D41"/>
    <mergeCell ref="E36:E41"/>
    <mergeCell ref="G36:G41"/>
    <mergeCell ref="P31:P35"/>
    <mergeCell ref="M31:M35"/>
    <mergeCell ref="N31:N35"/>
    <mergeCell ref="O31:O35"/>
    <mergeCell ref="E31:E35"/>
    <mergeCell ref="G31:G35"/>
    <mergeCell ref="P27:P30"/>
    <mergeCell ref="A31:A35"/>
    <mergeCell ref="B31:B35"/>
    <mergeCell ref="C31:C35"/>
    <mergeCell ref="D31:D35"/>
    <mergeCell ref="M27:M30"/>
    <mergeCell ref="N27:N30"/>
    <mergeCell ref="O27:O30"/>
    <mergeCell ref="A27:A30"/>
    <mergeCell ref="C27:C30"/>
    <mergeCell ref="D27:D30"/>
    <mergeCell ref="E27:E30"/>
    <mergeCell ref="G27:G30"/>
    <mergeCell ref="P21:P26"/>
    <mergeCell ref="M21:M26"/>
    <mergeCell ref="N21:N26"/>
    <mergeCell ref="A21:A26"/>
    <mergeCell ref="C21:C26"/>
    <mergeCell ref="D21:D26"/>
    <mergeCell ref="E21:E26"/>
    <mergeCell ref="G21:G26"/>
    <mergeCell ref="P13:P17"/>
    <mergeCell ref="M13:M17"/>
    <mergeCell ref="N13:N17"/>
    <mergeCell ref="O13:O17"/>
    <mergeCell ref="E13:E17"/>
    <mergeCell ref="G13:G17"/>
    <mergeCell ref="P9:P12"/>
    <mergeCell ref="A13:A17"/>
    <mergeCell ref="B13:B17"/>
    <mergeCell ref="C13:C17"/>
    <mergeCell ref="D13:D17"/>
    <mergeCell ref="M9:M12"/>
    <mergeCell ref="N9:N12"/>
    <mergeCell ref="O9:O12"/>
    <mergeCell ref="A9:A12"/>
    <mergeCell ref="B9:B12"/>
    <mergeCell ref="C9:C12"/>
    <mergeCell ref="D9:D12"/>
    <mergeCell ref="E9:E12"/>
    <mergeCell ref="G9:G12"/>
    <mergeCell ref="P2:P3"/>
    <mergeCell ref="A1:P1"/>
    <mergeCell ref="M2:O2"/>
    <mergeCell ref="A2:A3"/>
    <mergeCell ref="B2:B3"/>
    <mergeCell ref="E2:E3"/>
    <mergeCell ref="F2:H2"/>
    <mergeCell ref="P5:P8"/>
    <mergeCell ref="M5:M8"/>
    <mergeCell ref="N5:N8"/>
    <mergeCell ref="O5:O8"/>
    <mergeCell ref="A5:A8"/>
    <mergeCell ref="C5:C8"/>
    <mergeCell ref="D5:D8"/>
    <mergeCell ref="E5:E8"/>
    <mergeCell ref="G5:G8"/>
  </mergeCells>
  <pageMargins left="0.70866141732283472" right="0.70866141732283472" top="0.74803149606299213" bottom="0.74803149606299213" header="0.31496062992125984" footer="0.31496062992125984"/>
  <pageSetup scale="50"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81"/>
  <sheetViews>
    <sheetView zoomScale="70" zoomScaleNormal="70" workbookViewId="0">
      <selection activeCell="A18" sqref="A18:XFD18"/>
    </sheetView>
  </sheetViews>
  <sheetFormatPr baseColWidth="10" defaultRowHeight="12.75" x14ac:dyDescent="0.2"/>
  <cols>
    <col min="1" max="1" width="9.28515625" style="2" customWidth="1"/>
    <col min="2" max="2" width="26.42578125" style="2" customWidth="1"/>
    <col min="3" max="3" width="13.7109375" style="2" customWidth="1"/>
    <col min="4" max="4" width="13.5703125" style="2" customWidth="1"/>
    <col min="5" max="5" width="6.5703125" style="2" customWidth="1"/>
    <col min="6" max="6" width="13.28515625" style="2" customWidth="1"/>
    <col min="7" max="7" width="14.140625" style="2" customWidth="1"/>
    <col min="8" max="8" width="13.7109375" style="2" customWidth="1"/>
    <col min="9" max="9" width="6.85546875" style="2" customWidth="1"/>
    <col min="10" max="10" width="15" style="2" customWidth="1"/>
    <col min="11" max="13" width="14" style="2" bestFit="1" customWidth="1"/>
    <col min="14" max="16384" width="11.42578125" style="2"/>
  </cols>
  <sheetData>
    <row r="1" spans="1:13" x14ac:dyDescent="0.2">
      <c r="A1" s="1740" t="s">
        <v>0</v>
      </c>
      <c r="B1" s="1740"/>
      <c r="C1" s="1740"/>
      <c r="D1" s="1740"/>
      <c r="E1" s="1740"/>
      <c r="F1" s="1740"/>
      <c r="G1" s="1740"/>
      <c r="H1" s="1740"/>
      <c r="I1" s="1740"/>
      <c r="J1" s="1740"/>
      <c r="K1" s="42"/>
      <c r="L1" s="42"/>
    </row>
    <row r="2" spans="1:13" x14ac:dyDescent="0.2">
      <c r="A2" s="1740" t="s">
        <v>43</v>
      </c>
      <c r="B2" s="1740"/>
      <c r="C2" s="1740"/>
      <c r="D2" s="1740"/>
      <c r="E2" s="1740"/>
      <c r="F2" s="1740"/>
      <c r="G2" s="1740"/>
      <c r="H2" s="1740"/>
      <c r="I2" s="1740"/>
      <c r="J2" s="1740"/>
      <c r="K2" s="42"/>
      <c r="L2" s="42"/>
    </row>
    <row r="3" spans="1:13" x14ac:dyDescent="0.2">
      <c r="A3" s="284"/>
      <c r="B3" s="284">
        <f>12498955*50%</f>
        <v>6249477.5</v>
      </c>
      <c r="C3" s="284"/>
      <c r="D3" s="286" t="s">
        <v>44</v>
      </c>
      <c r="E3" s="286"/>
      <c r="F3" s="286"/>
      <c r="G3" s="286"/>
      <c r="H3" s="286"/>
      <c r="I3" s="286"/>
      <c r="J3" s="286"/>
      <c r="K3" s="42"/>
      <c r="L3" s="42"/>
    </row>
    <row r="4" spans="1:13" x14ac:dyDescent="0.2">
      <c r="A4" s="284"/>
      <c r="B4" s="284"/>
      <c r="C4" s="284"/>
      <c r="D4" s="286"/>
      <c r="E4" s="286"/>
      <c r="F4" s="286"/>
      <c r="G4" s="286"/>
      <c r="H4" s="286"/>
      <c r="I4" s="286"/>
      <c r="J4" s="286"/>
      <c r="K4" s="42"/>
      <c r="L4" s="42"/>
    </row>
    <row r="5" spans="1:13" x14ac:dyDescent="0.2">
      <c r="A5" s="284"/>
      <c r="B5" s="284"/>
      <c r="C5" s="284"/>
      <c r="D5" s="286"/>
      <c r="E5" s="286"/>
      <c r="F5" s="286"/>
      <c r="G5" s="286"/>
      <c r="H5" s="286"/>
      <c r="I5" s="286"/>
      <c r="J5" s="286"/>
      <c r="K5" s="42"/>
      <c r="L5" s="42"/>
    </row>
    <row r="6" spans="1:13" x14ac:dyDescent="0.2">
      <c r="A6" s="23"/>
      <c r="B6" s="284"/>
      <c r="C6" s="284"/>
      <c r="D6" s="284"/>
      <c r="E6" s="284"/>
      <c r="F6" s="284"/>
      <c r="G6" s="284"/>
      <c r="H6" s="284"/>
      <c r="I6" s="284"/>
      <c r="J6" s="284"/>
      <c r="K6" s="42"/>
      <c r="L6" s="42"/>
    </row>
    <row r="7" spans="1:13" ht="51" customHeight="1" x14ac:dyDescent="0.2">
      <c r="A7" s="1741" t="s">
        <v>3</v>
      </c>
      <c r="B7" s="1741" t="s">
        <v>4</v>
      </c>
      <c r="C7" s="9" t="s">
        <v>6</v>
      </c>
      <c r="D7" s="9"/>
      <c r="E7" s="9" t="s">
        <v>7</v>
      </c>
      <c r="F7" s="9"/>
      <c r="G7" s="9"/>
      <c r="H7" s="1741" t="s">
        <v>8</v>
      </c>
      <c r="I7" s="1377" t="s">
        <v>2015</v>
      </c>
      <c r="J7" s="1378"/>
      <c r="K7" s="1374" t="s">
        <v>2016</v>
      </c>
      <c r="L7" s="42"/>
    </row>
    <row r="8" spans="1:13" ht="12.75" customHeight="1" x14ac:dyDescent="0.2">
      <c r="A8" s="1741"/>
      <c r="B8" s="1741"/>
      <c r="C8" s="1371" t="s">
        <v>20</v>
      </c>
      <c r="D8" s="1371" t="s">
        <v>21</v>
      </c>
      <c r="E8" s="1371" t="s">
        <v>22</v>
      </c>
      <c r="F8" s="1371" t="s">
        <v>23</v>
      </c>
      <c r="G8" s="1371" t="s">
        <v>24</v>
      </c>
      <c r="H8" s="1741"/>
      <c r="I8" s="1370" t="s">
        <v>25</v>
      </c>
      <c r="J8" s="1371" t="s">
        <v>26</v>
      </c>
      <c r="K8" s="42"/>
      <c r="L8" s="42"/>
    </row>
    <row r="9" spans="1:13" s="27" customFormat="1" ht="66.75" customHeight="1" x14ac:dyDescent="0.2">
      <c r="A9" s="1742" t="s">
        <v>1281</v>
      </c>
      <c r="B9" s="1744" t="s">
        <v>1279</v>
      </c>
      <c r="C9" s="1744" t="s">
        <v>1276</v>
      </c>
      <c r="D9" s="1744" t="s">
        <v>1854</v>
      </c>
      <c r="E9" s="370" t="s">
        <v>1277</v>
      </c>
      <c r="F9" s="1376">
        <v>39962</v>
      </c>
      <c r="G9" s="21">
        <v>20046420</v>
      </c>
      <c r="H9" s="1746">
        <v>40123</v>
      </c>
      <c r="I9" s="28" t="s">
        <v>1303</v>
      </c>
      <c r="J9" s="21">
        <v>19987417</v>
      </c>
      <c r="K9" s="53"/>
      <c r="L9" s="53"/>
    </row>
    <row r="10" spans="1:13" s="27" customFormat="1" ht="57.75" customHeight="1" x14ac:dyDescent="0.2">
      <c r="A10" s="1743"/>
      <c r="B10" s="1745"/>
      <c r="C10" s="1745"/>
      <c r="D10" s="1745"/>
      <c r="E10" s="370" t="s">
        <v>1285</v>
      </c>
      <c r="F10" s="1376">
        <v>40028</v>
      </c>
      <c r="G10" s="21">
        <v>90000000</v>
      </c>
      <c r="H10" s="1747"/>
      <c r="I10" s="28" t="s">
        <v>1302</v>
      </c>
      <c r="J10" s="21">
        <v>89968069</v>
      </c>
      <c r="K10" s="53"/>
      <c r="L10" s="53"/>
    </row>
    <row r="11" spans="1:13" s="27" customFormat="1" ht="51" x14ac:dyDescent="0.2">
      <c r="A11" s="1372" t="s">
        <v>1375</v>
      </c>
      <c r="B11" s="1374" t="s">
        <v>1389</v>
      </c>
      <c r="C11" s="1374" t="s">
        <v>1391</v>
      </c>
      <c r="D11" s="1375" t="s">
        <v>116</v>
      </c>
      <c r="E11" s="370" t="s">
        <v>1376</v>
      </c>
      <c r="F11" s="1376">
        <v>40129</v>
      </c>
      <c r="G11" s="21">
        <v>12146706</v>
      </c>
      <c r="H11" s="1373">
        <v>40148</v>
      </c>
      <c r="I11" s="28" t="s">
        <v>1669</v>
      </c>
      <c r="J11" s="21">
        <v>11900000</v>
      </c>
      <c r="K11" s="53">
        <v>5950000</v>
      </c>
      <c r="L11" s="53"/>
    </row>
    <row r="12" spans="1:13" s="27" customFormat="1" ht="51" x14ac:dyDescent="0.2">
      <c r="A12" s="1372" t="s">
        <v>1377</v>
      </c>
      <c r="B12" s="1374" t="s">
        <v>1389</v>
      </c>
      <c r="C12" s="1374" t="s">
        <v>1392</v>
      </c>
      <c r="D12" s="1375" t="s">
        <v>403</v>
      </c>
      <c r="E12" s="370" t="s">
        <v>1378</v>
      </c>
      <c r="F12" s="1376">
        <v>40129</v>
      </c>
      <c r="G12" s="21">
        <v>10510196</v>
      </c>
      <c r="H12" s="1373">
        <v>40148</v>
      </c>
      <c r="I12" s="28" t="s">
        <v>1421</v>
      </c>
      <c r="J12" s="21">
        <v>10350000</v>
      </c>
      <c r="K12" s="53">
        <v>5175000</v>
      </c>
      <c r="L12" s="53"/>
    </row>
    <row r="13" spans="1:13" s="27" customFormat="1" ht="63.75" x14ac:dyDescent="0.2">
      <c r="A13" s="1372" t="s">
        <v>1379</v>
      </c>
      <c r="B13" s="1374" t="s">
        <v>1389</v>
      </c>
      <c r="C13" s="1374" t="s">
        <v>1393</v>
      </c>
      <c r="D13" s="41" t="s">
        <v>1665</v>
      </c>
      <c r="E13" s="370" t="s">
        <v>1380</v>
      </c>
      <c r="F13" s="1376">
        <v>40129</v>
      </c>
      <c r="G13" s="21">
        <v>12900000</v>
      </c>
      <c r="H13" s="1373">
        <v>40148</v>
      </c>
      <c r="I13" s="28" t="s">
        <v>1422</v>
      </c>
      <c r="J13" s="21">
        <v>12900000</v>
      </c>
      <c r="K13" s="53">
        <v>6450000</v>
      </c>
      <c r="L13" s="53"/>
    </row>
    <row r="14" spans="1:13" s="27" customFormat="1" ht="70.5" customHeight="1" x14ac:dyDescent="0.2">
      <c r="A14" s="1372" t="s">
        <v>1502</v>
      </c>
      <c r="B14" s="1374" t="s">
        <v>1584</v>
      </c>
      <c r="C14" s="1374" t="s">
        <v>1585</v>
      </c>
      <c r="D14" s="1375" t="s">
        <v>1586</v>
      </c>
      <c r="E14" s="370" t="s">
        <v>1587</v>
      </c>
      <c r="F14" s="1376">
        <v>40046</v>
      </c>
      <c r="G14" s="21">
        <v>47500000</v>
      </c>
      <c r="H14" s="1373">
        <v>40169</v>
      </c>
      <c r="I14" s="28" t="s">
        <v>1576</v>
      </c>
      <c r="J14" s="21">
        <v>47500000</v>
      </c>
      <c r="K14" s="53">
        <v>23750000</v>
      </c>
      <c r="L14" s="53">
        <v>4900000</v>
      </c>
      <c r="M14" s="1379">
        <f>L14+K14</f>
        <v>28650000</v>
      </c>
    </row>
    <row r="15" spans="1:13" s="27" customFormat="1" ht="21.75" customHeight="1" x14ac:dyDescent="0.2">
      <c r="A15" s="1742" t="s">
        <v>1524</v>
      </c>
      <c r="B15" s="1744" t="s">
        <v>1577</v>
      </c>
      <c r="C15" s="1744" t="s">
        <v>1525</v>
      </c>
      <c r="D15" s="1744" t="s">
        <v>1578</v>
      </c>
      <c r="E15" s="1375" t="s">
        <v>1974</v>
      </c>
      <c r="F15" s="1376"/>
      <c r="G15" s="21">
        <v>183861619</v>
      </c>
      <c r="H15" s="1746">
        <v>40176</v>
      </c>
      <c r="I15" s="28" t="s">
        <v>1601</v>
      </c>
      <c r="J15" s="21">
        <v>183861619</v>
      </c>
      <c r="K15" s="53"/>
      <c r="L15" s="53"/>
    </row>
    <row r="16" spans="1:13" s="27" customFormat="1" ht="19.5" customHeight="1" x14ac:dyDescent="0.2">
      <c r="A16" s="1748"/>
      <c r="B16" s="1750"/>
      <c r="C16" s="1750"/>
      <c r="D16" s="1750"/>
      <c r="E16" s="370" t="s">
        <v>1972</v>
      </c>
      <c r="F16" s="1376">
        <v>40260</v>
      </c>
      <c r="G16" s="21">
        <v>91930809</v>
      </c>
      <c r="H16" s="1748"/>
      <c r="I16" s="28" t="s">
        <v>1973</v>
      </c>
      <c r="J16" s="21">
        <v>91930809</v>
      </c>
      <c r="K16" s="53"/>
      <c r="L16" s="53"/>
    </row>
    <row r="17" spans="1:12" s="27" customFormat="1" ht="23.25" customHeight="1" x14ac:dyDescent="0.2">
      <c r="A17" s="1749"/>
      <c r="B17" s="1751"/>
      <c r="C17" s="1751"/>
      <c r="D17" s="1751"/>
      <c r="E17" s="370" t="s">
        <v>1970</v>
      </c>
      <c r="F17" s="1376">
        <v>40260</v>
      </c>
      <c r="G17" s="21">
        <v>16362334</v>
      </c>
      <c r="H17" s="1749"/>
      <c r="I17" s="28" t="s">
        <v>1971</v>
      </c>
      <c r="J17" s="21">
        <v>32724669</v>
      </c>
      <c r="K17" s="53"/>
      <c r="L17" s="53"/>
    </row>
    <row r="18" spans="1:12" s="27" customFormat="1" ht="63.75" x14ac:dyDescent="0.2">
      <c r="A18" s="1372" t="s">
        <v>1540</v>
      </c>
      <c r="B18" s="1374" t="s">
        <v>1555</v>
      </c>
      <c r="C18" s="1374" t="s">
        <v>1556</v>
      </c>
      <c r="D18" s="1375" t="s">
        <v>777</v>
      </c>
      <c r="E18" s="370" t="s">
        <v>1557</v>
      </c>
      <c r="F18" s="1376">
        <v>40162</v>
      </c>
      <c r="G18" s="21">
        <v>10000000</v>
      </c>
      <c r="H18" s="1373">
        <v>40176</v>
      </c>
      <c r="I18" s="28" t="s">
        <v>1597</v>
      </c>
      <c r="J18" s="21">
        <v>9953280</v>
      </c>
      <c r="K18" s="53"/>
      <c r="L18" s="53"/>
    </row>
    <row r="19" spans="1:12" s="27" customFormat="1" x14ac:dyDescent="0.2">
      <c r="A19" s="1372"/>
      <c r="B19" s="1374"/>
      <c r="C19" s="41"/>
      <c r="D19" s="1375"/>
      <c r="E19" s="370"/>
      <c r="F19" s="1376"/>
      <c r="G19" s="21"/>
      <c r="H19" s="1373"/>
      <c r="I19" s="23"/>
      <c r="J19" s="21"/>
      <c r="K19" s="53"/>
      <c r="L19" s="53"/>
    </row>
    <row r="20" spans="1:12" s="27" customFormat="1" x14ac:dyDescent="0.2">
      <c r="C20" s="1358"/>
      <c r="F20" s="734"/>
      <c r="G20" s="734"/>
      <c r="H20" s="734"/>
      <c r="I20" s="734"/>
      <c r="J20" s="734"/>
    </row>
    <row r="21" spans="1:12" s="27" customFormat="1" x14ac:dyDescent="0.2"/>
    <row r="22" spans="1:12" s="27" customFormat="1" x14ac:dyDescent="0.2"/>
    <row r="23" spans="1:12" s="27" customFormat="1" x14ac:dyDescent="0.2"/>
    <row r="24" spans="1:12" s="27" customFormat="1" x14ac:dyDescent="0.2"/>
    <row r="25" spans="1:12" s="27" customFormat="1" x14ac:dyDescent="0.2"/>
    <row r="26" spans="1:12" s="27" customFormat="1" x14ac:dyDescent="0.2"/>
    <row r="27" spans="1:12" s="27" customFormat="1" x14ac:dyDescent="0.2"/>
    <row r="28" spans="1:12" s="27" customFormat="1" x14ac:dyDescent="0.2"/>
    <row r="29" spans="1:12" s="27" customFormat="1" x14ac:dyDescent="0.2"/>
    <row r="30" spans="1:12" s="27" customFormat="1" x14ac:dyDescent="0.2"/>
    <row r="31" spans="1:12" s="27" customFormat="1" x14ac:dyDescent="0.2"/>
    <row r="32" spans="1:12" s="27" customFormat="1" x14ac:dyDescent="0.2"/>
    <row r="33" s="27" customFormat="1" x14ac:dyDescent="0.2"/>
    <row r="34" s="27" customFormat="1" x14ac:dyDescent="0.2"/>
    <row r="35" s="27" customFormat="1" x14ac:dyDescent="0.2"/>
    <row r="36" s="27" customFormat="1" x14ac:dyDescent="0.2"/>
    <row r="37" s="27" customFormat="1" x14ac:dyDescent="0.2"/>
    <row r="38" s="27" customFormat="1" x14ac:dyDescent="0.2"/>
    <row r="39" s="27" customFormat="1" x14ac:dyDescent="0.2"/>
    <row r="40" s="27" customFormat="1" x14ac:dyDescent="0.2"/>
    <row r="41" s="27" customFormat="1" x14ac:dyDescent="0.2"/>
    <row r="42" s="27" customFormat="1" x14ac:dyDescent="0.2"/>
    <row r="43" s="27" customFormat="1" x14ac:dyDescent="0.2"/>
    <row r="44" s="27" customFormat="1" x14ac:dyDescent="0.2"/>
    <row r="45" s="27" customFormat="1" x14ac:dyDescent="0.2"/>
    <row r="46" s="27" customFormat="1" x14ac:dyDescent="0.2"/>
    <row r="47" s="27" customFormat="1" x14ac:dyDescent="0.2"/>
    <row r="48" s="27" customFormat="1" x14ac:dyDescent="0.2"/>
    <row r="49" s="27" customFormat="1" x14ac:dyDescent="0.2"/>
    <row r="50" s="27" customFormat="1" x14ac:dyDescent="0.2"/>
    <row r="51" s="27" customFormat="1" x14ac:dyDescent="0.2"/>
    <row r="52" s="27" customFormat="1" x14ac:dyDescent="0.2"/>
    <row r="53" s="27" customFormat="1" x14ac:dyDescent="0.2"/>
    <row r="54" s="27" customFormat="1" x14ac:dyDescent="0.2"/>
    <row r="55" s="27" customFormat="1" x14ac:dyDescent="0.2"/>
    <row r="56" s="27" customFormat="1" x14ac:dyDescent="0.2"/>
    <row r="57" s="27" customFormat="1" x14ac:dyDescent="0.2"/>
    <row r="58" s="27" customFormat="1" x14ac:dyDescent="0.2"/>
    <row r="59" s="27" customFormat="1" x14ac:dyDescent="0.2"/>
    <row r="60" s="27" customFormat="1" x14ac:dyDescent="0.2"/>
    <row r="61" s="27" customFormat="1" x14ac:dyDescent="0.2"/>
    <row r="62" s="27" customFormat="1" x14ac:dyDescent="0.2"/>
    <row r="63" s="27" customFormat="1" x14ac:dyDescent="0.2"/>
    <row r="64" s="27" customFormat="1" x14ac:dyDescent="0.2"/>
    <row r="65" s="27" customFormat="1" x14ac:dyDescent="0.2"/>
    <row r="66" s="27" customFormat="1" x14ac:dyDescent="0.2"/>
    <row r="67" s="27" customFormat="1" x14ac:dyDescent="0.2"/>
    <row r="68" s="27" customFormat="1" x14ac:dyDescent="0.2"/>
    <row r="69" s="27" customFormat="1" x14ac:dyDescent="0.2"/>
    <row r="70" s="27" customFormat="1" x14ac:dyDescent="0.2"/>
    <row r="71" s="27" customFormat="1" x14ac:dyDescent="0.2"/>
    <row r="72" s="27" customFormat="1" x14ac:dyDescent="0.2"/>
    <row r="73" s="27" customFormat="1" x14ac:dyDescent="0.2"/>
    <row r="74" s="27" customFormat="1" x14ac:dyDescent="0.2"/>
    <row r="75" s="27" customFormat="1" x14ac:dyDescent="0.2"/>
    <row r="76" s="27" customFormat="1" x14ac:dyDescent="0.2"/>
    <row r="77" s="27" customFormat="1" x14ac:dyDescent="0.2"/>
    <row r="78" s="27" customFormat="1" x14ac:dyDescent="0.2"/>
    <row r="79" s="27" customFormat="1" x14ac:dyDescent="0.2"/>
    <row r="80" s="27" customFormat="1" x14ac:dyDescent="0.2"/>
    <row r="81" s="27" customFormat="1" x14ac:dyDescent="0.2"/>
    <row r="82" s="27" customFormat="1" x14ac:dyDescent="0.2"/>
    <row r="83" s="27" customFormat="1" x14ac:dyDescent="0.2"/>
    <row r="84" s="27" customFormat="1" x14ac:dyDescent="0.2"/>
    <row r="85" s="27" customFormat="1" x14ac:dyDescent="0.2"/>
    <row r="86" s="27" customFormat="1" x14ac:dyDescent="0.2"/>
    <row r="87" s="27" customFormat="1" x14ac:dyDescent="0.2"/>
    <row r="88" s="27" customFormat="1" x14ac:dyDescent="0.2"/>
    <row r="89" s="27" customFormat="1" x14ac:dyDescent="0.2"/>
    <row r="90" s="27" customFormat="1" x14ac:dyDescent="0.2"/>
    <row r="91" s="27" customFormat="1" x14ac:dyDescent="0.2"/>
    <row r="92" s="27" customFormat="1" x14ac:dyDescent="0.2"/>
    <row r="93" s="27" customFormat="1" x14ac:dyDescent="0.2"/>
    <row r="94" s="27" customFormat="1" x14ac:dyDescent="0.2"/>
    <row r="95" s="27" customFormat="1" x14ac:dyDescent="0.2"/>
    <row r="96" s="27" customFormat="1" x14ac:dyDescent="0.2"/>
    <row r="97" s="27" customFormat="1" x14ac:dyDescent="0.2"/>
    <row r="98" s="27" customFormat="1" x14ac:dyDescent="0.2"/>
    <row r="99" s="27" customFormat="1" x14ac:dyDescent="0.2"/>
    <row r="100" s="27" customFormat="1" x14ac:dyDescent="0.2"/>
    <row r="101" s="27" customFormat="1" x14ac:dyDescent="0.2"/>
    <row r="102" s="27" customFormat="1" x14ac:dyDescent="0.2"/>
    <row r="103" s="27" customFormat="1" x14ac:dyDescent="0.2"/>
    <row r="104" s="27" customFormat="1" x14ac:dyDescent="0.2"/>
    <row r="105" s="27" customFormat="1" x14ac:dyDescent="0.2"/>
    <row r="106" s="27" customFormat="1" x14ac:dyDescent="0.2"/>
    <row r="107" s="27" customFormat="1" x14ac:dyDescent="0.2"/>
    <row r="108" s="27" customFormat="1" x14ac:dyDescent="0.2"/>
    <row r="109" s="27" customFormat="1" x14ac:dyDescent="0.2"/>
    <row r="110" s="27" customFormat="1" x14ac:dyDescent="0.2"/>
    <row r="111" s="27" customFormat="1" x14ac:dyDescent="0.2"/>
    <row r="112" s="27" customFormat="1" x14ac:dyDescent="0.2"/>
    <row r="113" s="27" customFormat="1" x14ac:dyDescent="0.2"/>
    <row r="114" s="27" customFormat="1" x14ac:dyDescent="0.2"/>
    <row r="115" s="27" customFormat="1" x14ac:dyDescent="0.2"/>
    <row r="116" s="27" customFormat="1" x14ac:dyDescent="0.2"/>
    <row r="117" s="27" customFormat="1" x14ac:dyDescent="0.2"/>
    <row r="118" s="27" customFormat="1" x14ac:dyDescent="0.2"/>
    <row r="119" s="27" customFormat="1" x14ac:dyDescent="0.2"/>
    <row r="120" s="27" customFormat="1" x14ac:dyDescent="0.2"/>
    <row r="121" s="27" customFormat="1" x14ac:dyDescent="0.2"/>
    <row r="122" s="27" customFormat="1" x14ac:dyDescent="0.2"/>
    <row r="123" s="27" customFormat="1" x14ac:dyDescent="0.2"/>
    <row r="124" s="27" customFormat="1" x14ac:dyDescent="0.2"/>
    <row r="125" s="27" customFormat="1" x14ac:dyDescent="0.2"/>
    <row r="126" s="27" customFormat="1" x14ac:dyDescent="0.2"/>
    <row r="127" s="27" customFormat="1" x14ac:dyDescent="0.2"/>
    <row r="128" s="27" customFormat="1" x14ac:dyDescent="0.2"/>
    <row r="129" s="27" customFormat="1" x14ac:dyDescent="0.2"/>
    <row r="130" s="27" customFormat="1" x14ac:dyDescent="0.2"/>
    <row r="131" s="27" customFormat="1" x14ac:dyDescent="0.2"/>
    <row r="132" s="27" customFormat="1" x14ac:dyDescent="0.2"/>
    <row r="133" s="27" customFormat="1" x14ac:dyDescent="0.2"/>
    <row r="134" s="27" customFormat="1" x14ac:dyDescent="0.2"/>
    <row r="135" s="27" customFormat="1" x14ac:dyDescent="0.2"/>
    <row r="136" s="27" customFormat="1" x14ac:dyDescent="0.2"/>
    <row r="137" s="27" customFormat="1" x14ac:dyDescent="0.2"/>
    <row r="138" s="27" customFormat="1" x14ac:dyDescent="0.2"/>
    <row r="139" s="27" customFormat="1" x14ac:dyDescent="0.2"/>
    <row r="140" s="27" customFormat="1" x14ac:dyDescent="0.2"/>
    <row r="141" s="27" customFormat="1" x14ac:dyDescent="0.2"/>
    <row r="142" s="27" customFormat="1" x14ac:dyDescent="0.2"/>
    <row r="143" s="27" customFormat="1" x14ac:dyDescent="0.2"/>
    <row r="144" s="27" customFormat="1" x14ac:dyDescent="0.2"/>
    <row r="145" s="27" customFormat="1" x14ac:dyDescent="0.2"/>
    <row r="146" s="27" customFormat="1" x14ac:dyDescent="0.2"/>
    <row r="147" s="27" customFormat="1" x14ac:dyDescent="0.2"/>
    <row r="148" s="27" customFormat="1" x14ac:dyDescent="0.2"/>
    <row r="149" s="27" customFormat="1" x14ac:dyDescent="0.2"/>
    <row r="150" s="27" customFormat="1" x14ac:dyDescent="0.2"/>
    <row r="151" s="27" customFormat="1" x14ac:dyDescent="0.2"/>
    <row r="152" s="27" customFormat="1" x14ac:dyDescent="0.2"/>
    <row r="153" s="27" customFormat="1" x14ac:dyDescent="0.2"/>
    <row r="154" s="27" customFormat="1" x14ac:dyDescent="0.2"/>
    <row r="155" s="27" customFormat="1" x14ac:dyDescent="0.2"/>
    <row r="156" s="27" customFormat="1" x14ac:dyDescent="0.2"/>
    <row r="157" s="27" customFormat="1" x14ac:dyDescent="0.2"/>
    <row r="158" s="27" customFormat="1" x14ac:dyDescent="0.2"/>
    <row r="159" s="27" customFormat="1" x14ac:dyDescent="0.2"/>
    <row r="160" s="27" customFormat="1" x14ac:dyDescent="0.2"/>
    <row r="161" s="27" customFormat="1" x14ac:dyDescent="0.2"/>
    <row r="162" s="27" customFormat="1" x14ac:dyDescent="0.2"/>
    <row r="163" s="27" customFormat="1" x14ac:dyDescent="0.2"/>
    <row r="164" s="27" customFormat="1" x14ac:dyDescent="0.2"/>
    <row r="165" s="27" customFormat="1" x14ac:dyDescent="0.2"/>
    <row r="166" s="27" customFormat="1" x14ac:dyDescent="0.2"/>
    <row r="167" s="27" customFormat="1" x14ac:dyDescent="0.2"/>
    <row r="168" s="27" customFormat="1" x14ac:dyDescent="0.2"/>
    <row r="169" s="27" customFormat="1" x14ac:dyDescent="0.2"/>
    <row r="170" s="27" customFormat="1" x14ac:dyDescent="0.2"/>
    <row r="171" s="27" customFormat="1" x14ac:dyDescent="0.2"/>
    <row r="172" s="27" customFormat="1" x14ac:dyDescent="0.2"/>
    <row r="173" s="27" customFormat="1" x14ac:dyDescent="0.2"/>
    <row r="174" s="27" customFormat="1" x14ac:dyDescent="0.2"/>
    <row r="175" s="27" customFormat="1" x14ac:dyDescent="0.2"/>
    <row r="176" s="27" customFormat="1" x14ac:dyDescent="0.2"/>
    <row r="177" s="27" customFormat="1" x14ac:dyDescent="0.2"/>
    <row r="178" s="27" customFormat="1" x14ac:dyDescent="0.2"/>
    <row r="179" s="27" customFormat="1" x14ac:dyDescent="0.2"/>
    <row r="180" s="27" customFormat="1" x14ac:dyDescent="0.2"/>
    <row r="181" s="27" customFormat="1" x14ac:dyDescent="0.2"/>
  </sheetData>
  <mergeCells count="15">
    <mergeCell ref="A15:A17"/>
    <mergeCell ref="B15:B17"/>
    <mergeCell ref="C15:C17"/>
    <mergeCell ref="D15:D17"/>
    <mergeCell ref="H15:H17"/>
    <mergeCell ref="A9:A10"/>
    <mergeCell ref="B9:B10"/>
    <mergeCell ref="C9:C10"/>
    <mergeCell ref="D9:D10"/>
    <mergeCell ref="H9:H10"/>
    <mergeCell ref="A1:J1"/>
    <mergeCell ref="A2:J2"/>
    <mergeCell ref="A7:A8"/>
    <mergeCell ref="B7:B8"/>
    <mergeCell ref="H7:H8"/>
  </mergeCells>
  <pageMargins left="0.70866141732283472" right="0.70866141732283472" top="0.74803149606299213" bottom="0.74803149606299213" header="0.31496062992125984" footer="0.31496062992125984"/>
  <pageSetup scale="75"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226"/>
  <sheetViews>
    <sheetView workbookViewId="0">
      <selection activeCell="H18" sqref="H18"/>
    </sheetView>
  </sheetViews>
  <sheetFormatPr baseColWidth="10" defaultRowHeight="12.75" x14ac:dyDescent="0.2"/>
  <cols>
    <col min="1" max="1" width="7.42578125" style="1212" customWidth="1"/>
    <col min="2" max="2" width="40.7109375" style="1247" customWidth="1"/>
    <col min="3" max="3" width="13.7109375" style="1212" customWidth="1"/>
    <col min="4" max="4" width="12.28515625" style="1212" customWidth="1"/>
    <col min="5" max="5" width="6.5703125" style="1212" hidden="1" customWidth="1"/>
    <col min="6" max="6" width="13.28515625" style="1212" hidden="1" customWidth="1"/>
    <col min="7" max="7" width="14.140625" style="1212" hidden="1" customWidth="1"/>
    <col min="8" max="8" width="12.5703125" style="1212" customWidth="1"/>
    <col min="9" max="9" width="6.85546875" style="1212" hidden="1" customWidth="1"/>
    <col min="10" max="10" width="14.85546875" style="1212" hidden="1" customWidth="1"/>
    <col min="11" max="11" width="14.140625" style="1212" hidden="1" customWidth="1"/>
    <col min="12" max="12" width="18.42578125" style="1212" hidden="1" customWidth="1"/>
    <col min="13" max="13" width="17.5703125" style="1212" hidden="1" customWidth="1"/>
    <col min="14" max="14" width="7.42578125" style="1212" hidden="1" customWidth="1"/>
    <col min="15" max="15" width="15.28515625" style="1212" customWidth="1"/>
    <col min="16" max="19" width="11.42578125" style="1212" hidden="1" customWidth="1"/>
    <col min="20" max="20" width="12.140625" style="1212" hidden="1" customWidth="1"/>
    <col min="21" max="21" width="14.5703125" style="1212" hidden="1" customWidth="1"/>
    <col min="22" max="22" width="14" style="1212" customWidth="1"/>
    <col min="23" max="23" width="12.28515625" style="1212" hidden="1" customWidth="1"/>
    <col min="24" max="24" width="12.42578125" style="1212" hidden="1" customWidth="1"/>
    <col min="25" max="25" width="15" style="1212" hidden="1" customWidth="1"/>
    <col min="26" max="26" width="16.42578125" style="1212" hidden="1" customWidth="1"/>
    <col min="27" max="27" width="15" style="1212" hidden="1" customWidth="1"/>
    <col min="28" max="28" width="16" style="1212" hidden="1" customWidth="1"/>
    <col min="29" max="30" width="11.42578125" style="1212" hidden="1" customWidth="1"/>
    <col min="31" max="31" width="15.28515625" style="1212" hidden="1" customWidth="1"/>
    <col min="32" max="32" width="14.7109375" style="1212" hidden="1" customWidth="1"/>
    <col min="33" max="33" width="14.85546875" style="1212" hidden="1" customWidth="1"/>
    <col min="34" max="34" width="0" style="1212" hidden="1" customWidth="1"/>
    <col min="35" max="35" width="16" style="1212" hidden="1" customWidth="1"/>
    <col min="36" max="36" width="15.42578125" style="1212" hidden="1" customWidth="1"/>
    <col min="37" max="37" width="12" style="1212" hidden="1" customWidth="1"/>
    <col min="38" max="38" width="15.42578125" style="1212" hidden="1" customWidth="1"/>
    <col min="39" max="39" width="11.7109375" style="1229" hidden="1" customWidth="1"/>
    <col min="40" max="40" width="0" style="1210" hidden="1" customWidth="1"/>
    <col min="41" max="41" width="0" style="1211" hidden="1" customWidth="1"/>
    <col min="42" max="42" width="0" style="1210" hidden="1" customWidth="1"/>
    <col min="43" max="43" width="0" style="175" hidden="1" customWidth="1"/>
    <col min="44" max="16384" width="11.42578125" style="1212"/>
  </cols>
  <sheetData>
    <row r="1" spans="1:43" x14ac:dyDescent="0.2">
      <c r="A1" s="1876" t="s">
        <v>1993</v>
      </c>
      <c r="B1" s="1877"/>
      <c r="C1" s="1877"/>
      <c r="D1" s="1877"/>
      <c r="E1" s="1877"/>
      <c r="F1" s="1877"/>
      <c r="G1" s="1877"/>
      <c r="H1" s="1877"/>
      <c r="I1" s="1877"/>
      <c r="J1" s="1877"/>
      <c r="K1" s="1877"/>
      <c r="L1" s="1877"/>
      <c r="M1" s="1877"/>
      <c r="N1" s="1877"/>
      <c r="O1" s="1877"/>
      <c r="P1" s="1877"/>
      <c r="Q1" s="1877"/>
      <c r="R1" s="1877"/>
      <c r="S1" s="1877"/>
      <c r="T1" s="1877"/>
      <c r="U1" s="1877"/>
      <c r="V1" s="1877"/>
      <c r="W1" s="1877"/>
      <c r="X1" s="1878"/>
      <c r="Y1" s="175"/>
      <c r="Z1" s="175"/>
      <c r="AA1" s="175"/>
      <c r="AB1" s="175"/>
      <c r="AC1" s="175"/>
      <c r="AD1" s="175"/>
      <c r="AE1" s="175"/>
      <c r="AF1" s="175"/>
      <c r="AG1" s="175"/>
      <c r="AH1" s="175"/>
      <c r="AI1" s="175"/>
      <c r="AJ1" s="175"/>
      <c r="AK1" s="175"/>
      <c r="AL1" s="175"/>
      <c r="AM1" s="1209"/>
    </row>
    <row r="2" spans="1:43" ht="24" customHeight="1" x14ac:dyDescent="0.2">
      <c r="A2" s="1791" t="s">
        <v>3</v>
      </c>
      <c r="B2" s="1752" t="s">
        <v>4</v>
      </c>
      <c r="C2" s="1213" t="s">
        <v>6</v>
      </c>
      <c r="D2" s="1213"/>
      <c r="E2" s="1213" t="s">
        <v>7</v>
      </c>
      <c r="F2" s="1213"/>
      <c r="G2" s="1213"/>
      <c r="H2" s="1791" t="s">
        <v>8</v>
      </c>
      <c r="I2" s="1791" t="s">
        <v>9</v>
      </c>
      <c r="J2" s="1791"/>
      <c r="K2" s="1791"/>
      <c r="L2" s="1791" t="s">
        <v>10</v>
      </c>
      <c r="M2" s="1791" t="s">
        <v>11</v>
      </c>
      <c r="N2" s="1791" t="s">
        <v>12</v>
      </c>
      <c r="O2" s="1791" t="s">
        <v>13</v>
      </c>
      <c r="P2" s="194" t="s">
        <v>62</v>
      </c>
      <c r="Q2" s="194" t="s">
        <v>59</v>
      </c>
      <c r="R2" s="194" t="s">
        <v>60</v>
      </c>
      <c r="S2" s="194" t="s">
        <v>61</v>
      </c>
      <c r="T2" s="1791" t="s">
        <v>14</v>
      </c>
      <c r="U2" s="1791"/>
      <c r="V2" s="1791"/>
      <c r="W2" s="1791" t="s">
        <v>15</v>
      </c>
      <c r="X2" s="1791" t="s">
        <v>16</v>
      </c>
      <c r="Y2" s="1855" t="s">
        <v>17</v>
      </c>
      <c r="Z2" s="1855"/>
      <c r="AA2" s="1855"/>
      <c r="AB2" s="1855"/>
      <c r="AC2" s="1855"/>
      <c r="AD2" s="1855"/>
      <c r="AE2" s="1855"/>
      <c r="AF2" s="1855"/>
      <c r="AG2" s="1855"/>
      <c r="AH2" s="1791" t="s">
        <v>18</v>
      </c>
      <c r="AI2" s="1791" t="s">
        <v>19</v>
      </c>
      <c r="AJ2" s="1791" t="s">
        <v>48</v>
      </c>
      <c r="AK2" s="1791" t="s">
        <v>50</v>
      </c>
      <c r="AL2" s="1791" t="s">
        <v>51</v>
      </c>
      <c r="AM2" s="1858" t="s">
        <v>52</v>
      </c>
      <c r="AN2" s="1860" t="s">
        <v>1226</v>
      </c>
      <c r="AO2" s="1859" t="s">
        <v>1227</v>
      </c>
      <c r="AP2" s="1860" t="s">
        <v>1228</v>
      </c>
    </row>
    <row r="3" spans="1:43" ht="25.5" x14ac:dyDescent="0.2">
      <c r="A3" s="1791"/>
      <c r="B3" s="1784"/>
      <c r="C3" s="194" t="s">
        <v>20</v>
      </c>
      <c r="D3" s="194" t="s">
        <v>21</v>
      </c>
      <c r="E3" s="194" t="s">
        <v>22</v>
      </c>
      <c r="F3" s="194" t="s">
        <v>23</v>
      </c>
      <c r="G3" s="194" t="s">
        <v>24</v>
      </c>
      <c r="H3" s="1791"/>
      <c r="I3" s="194" t="s">
        <v>25</v>
      </c>
      <c r="J3" s="194" t="s">
        <v>23</v>
      </c>
      <c r="K3" s="194" t="s">
        <v>26</v>
      </c>
      <c r="L3" s="1791"/>
      <c r="M3" s="1791"/>
      <c r="N3" s="1791"/>
      <c r="O3" s="1791" t="s">
        <v>27</v>
      </c>
      <c r="P3" s="194"/>
      <c r="Q3" s="194"/>
      <c r="R3" s="194"/>
      <c r="S3" s="194"/>
      <c r="T3" s="194" t="s">
        <v>28</v>
      </c>
      <c r="U3" s="194" t="s">
        <v>29</v>
      </c>
      <c r="V3" s="194" t="s">
        <v>30</v>
      </c>
      <c r="W3" s="1791" t="s">
        <v>31</v>
      </c>
      <c r="X3" s="1791" t="s">
        <v>32</v>
      </c>
      <c r="Y3" s="175" t="s">
        <v>33</v>
      </c>
      <c r="Z3" s="175" t="s">
        <v>34</v>
      </c>
      <c r="AA3" s="175" t="s">
        <v>35</v>
      </c>
      <c r="AB3" s="175" t="s">
        <v>36</v>
      </c>
      <c r="AC3" s="175" t="s">
        <v>37</v>
      </c>
      <c r="AD3" s="175" t="s">
        <v>1374</v>
      </c>
      <c r="AE3" s="175" t="s">
        <v>38</v>
      </c>
      <c r="AF3" s="175" t="s">
        <v>855</v>
      </c>
      <c r="AG3" s="175" t="s">
        <v>39</v>
      </c>
      <c r="AH3" s="1791"/>
      <c r="AI3" s="1791"/>
      <c r="AJ3" s="1791"/>
      <c r="AK3" s="1791"/>
      <c r="AL3" s="1791"/>
      <c r="AM3" s="1858"/>
      <c r="AN3" s="1860"/>
      <c r="AO3" s="1859"/>
      <c r="AP3" s="1860"/>
    </row>
    <row r="4" spans="1:43" ht="44.25" hidden="1" customHeight="1" x14ac:dyDescent="0.2">
      <c r="A4" s="194" t="s">
        <v>105</v>
      </c>
      <c r="B4" s="1178" t="s">
        <v>114</v>
      </c>
      <c r="C4" s="192" t="s">
        <v>115</v>
      </c>
      <c r="D4" s="194" t="s">
        <v>116</v>
      </c>
      <c r="E4" s="1180" t="s">
        <v>117</v>
      </c>
      <c r="F4" s="195">
        <v>39904</v>
      </c>
      <c r="G4" s="193">
        <v>13500000</v>
      </c>
      <c r="H4" s="195">
        <v>39918</v>
      </c>
      <c r="I4" s="1179" t="s">
        <v>121</v>
      </c>
      <c r="J4" s="195">
        <v>39918</v>
      </c>
      <c r="K4" s="193">
        <v>13494049</v>
      </c>
      <c r="L4" s="195">
        <v>39918</v>
      </c>
      <c r="M4" s="195">
        <v>39927</v>
      </c>
      <c r="N4" s="194">
        <v>15</v>
      </c>
      <c r="O4" s="193">
        <v>13494049</v>
      </c>
      <c r="P4" s="193"/>
      <c r="Q4" s="193"/>
      <c r="R4" s="193"/>
      <c r="S4" s="193"/>
      <c r="T4" s="194"/>
      <c r="U4" s="194"/>
      <c r="V4" s="194"/>
      <c r="W4" s="195">
        <v>39933</v>
      </c>
      <c r="X4" s="195">
        <v>39944</v>
      </c>
      <c r="Y4" s="1209"/>
      <c r="Z4" s="1209">
        <v>13494049</v>
      </c>
      <c r="AA4" s="1209"/>
      <c r="AB4" s="1209"/>
      <c r="AC4" s="1209"/>
      <c r="AD4" s="1209"/>
      <c r="AE4" s="1209"/>
      <c r="AF4" s="1209"/>
      <c r="AG4" s="1209"/>
      <c r="AH4" s="192" t="s">
        <v>111</v>
      </c>
      <c r="AI4" s="1214">
        <f t="shared" ref="AI4:AI20" si="0">AG4+AE4+AC4+AB4+AA4+Z4+Y4</f>
        <v>13494049</v>
      </c>
      <c r="AJ4" s="1215" t="s">
        <v>118</v>
      </c>
      <c r="AK4" s="175" t="s">
        <v>119</v>
      </c>
      <c r="AL4" s="175">
        <v>3138308700</v>
      </c>
      <c r="AM4" s="1209"/>
      <c r="AN4" s="1210" t="s">
        <v>1229</v>
      </c>
      <c r="AO4" s="1211" t="s">
        <v>1229</v>
      </c>
      <c r="AP4" s="1210" t="s">
        <v>1229</v>
      </c>
      <c r="AQ4" s="175" t="s">
        <v>1853</v>
      </c>
    </row>
    <row r="5" spans="1:43" ht="51" hidden="1" x14ac:dyDescent="0.2">
      <c r="A5" s="194" t="s">
        <v>120</v>
      </c>
      <c r="B5" s="1178" t="s">
        <v>127</v>
      </c>
      <c r="C5" s="192" t="s">
        <v>87</v>
      </c>
      <c r="D5" s="194" t="s">
        <v>88</v>
      </c>
      <c r="E5" s="1180" t="s">
        <v>128</v>
      </c>
      <c r="F5" s="195">
        <v>39904</v>
      </c>
      <c r="G5" s="193">
        <v>13200000</v>
      </c>
      <c r="H5" s="195">
        <v>39923</v>
      </c>
      <c r="I5" s="1179" t="s">
        <v>177</v>
      </c>
      <c r="J5" s="195">
        <v>39923</v>
      </c>
      <c r="K5" s="193">
        <v>13196347</v>
      </c>
      <c r="L5" s="195">
        <v>39926</v>
      </c>
      <c r="M5" s="195">
        <v>39933</v>
      </c>
      <c r="N5" s="194">
        <v>15</v>
      </c>
      <c r="O5" s="193">
        <v>13196347</v>
      </c>
      <c r="P5" s="193"/>
      <c r="Q5" s="193"/>
      <c r="R5" s="193"/>
      <c r="S5" s="193"/>
      <c r="T5" s="194"/>
      <c r="U5" s="194"/>
      <c r="V5" s="194"/>
      <c r="W5" s="195">
        <v>39939</v>
      </c>
      <c r="X5" s="195">
        <v>39948</v>
      </c>
      <c r="Y5" s="1209"/>
      <c r="Z5" s="1209">
        <v>13196347</v>
      </c>
      <c r="AA5" s="1209"/>
      <c r="AB5" s="1209"/>
      <c r="AC5" s="1209"/>
      <c r="AD5" s="1209"/>
      <c r="AE5" s="1209"/>
      <c r="AF5" s="1209"/>
      <c r="AG5" s="1209"/>
      <c r="AH5" s="192" t="s">
        <v>111</v>
      </c>
      <c r="AI5" s="1214">
        <f t="shared" si="0"/>
        <v>13196347</v>
      </c>
      <c r="AJ5" s="1215" t="s">
        <v>129</v>
      </c>
      <c r="AK5" s="175" t="s">
        <v>90</v>
      </c>
      <c r="AL5" s="175">
        <v>3138308700</v>
      </c>
      <c r="AM5" s="1209"/>
      <c r="AN5" s="1210" t="s">
        <v>1229</v>
      </c>
      <c r="AO5" s="1211" t="s">
        <v>1229</v>
      </c>
      <c r="AP5" s="1210" t="s">
        <v>1229</v>
      </c>
      <c r="AQ5" s="175" t="s">
        <v>1853</v>
      </c>
    </row>
    <row r="6" spans="1:43" ht="38.25" hidden="1" x14ac:dyDescent="0.2">
      <c r="A6" s="194" t="s">
        <v>135</v>
      </c>
      <c r="B6" s="1178" t="s">
        <v>137</v>
      </c>
      <c r="C6" s="192" t="s">
        <v>115</v>
      </c>
      <c r="D6" s="194" t="s">
        <v>116</v>
      </c>
      <c r="E6" s="1180" t="s">
        <v>174</v>
      </c>
      <c r="F6" s="195">
        <v>39904</v>
      </c>
      <c r="G6" s="193">
        <v>12000000</v>
      </c>
      <c r="H6" s="195">
        <v>39926</v>
      </c>
      <c r="I6" s="1179" t="s">
        <v>175</v>
      </c>
      <c r="J6" s="195">
        <v>39926</v>
      </c>
      <c r="K6" s="193">
        <v>11985708</v>
      </c>
      <c r="L6" s="195">
        <v>39931</v>
      </c>
      <c r="M6" s="195">
        <v>39927</v>
      </c>
      <c r="N6" s="194">
        <v>15</v>
      </c>
      <c r="O6" s="193">
        <v>11985708</v>
      </c>
      <c r="P6" s="193"/>
      <c r="Q6" s="193"/>
      <c r="R6" s="193"/>
      <c r="S6" s="193"/>
      <c r="T6" s="194"/>
      <c r="U6" s="194"/>
      <c r="V6" s="194"/>
      <c r="W6" s="195">
        <v>39933</v>
      </c>
      <c r="X6" s="195">
        <v>39944</v>
      </c>
      <c r="Y6" s="1209"/>
      <c r="Z6" s="1209">
        <v>11985708</v>
      </c>
      <c r="AA6" s="1209"/>
      <c r="AB6" s="1209"/>
      <c r="AC6" s="1209"/>
      <c r="AD6" s="1209"/>
      <c r="AE6" s="1209"/>
      <c r="AF6" s="1209"/>
      <c r="AG6" s="1209"/>
      <c r="AH6" s="192" t="s">
        <v>125</v>
      </c>
      <c r="AI6" s="1214">
        <f t="shared" si="0"/>
        <v>11985708</v>
      </c>
      <c r="AJ6" s="1215" t="s">
        <v>138</v>
      </c>
      <c r="AK6" s="175" t="s">
        <v>119</v>
      </c>
      <c r="AL6" s="175">
        <v>3138308700</v>
      </c>
      <c r="AM6" s="1209"/>
      <c r="AN6" s="1210" t="s">
        <v>1229</v>
      </c>
      <c r="AO6" s="1211" t="s">
        <v>1229</v>
      </c>
      <c r="AP6" s="1210" t="s">
        <v>1229</v>
      </c>
      <c r="AQ6" s="175" t="s">
        <v>1853</v>
      </c>
    </row>
    <row r="7" spans="1:43" ht="38.25" hidden="1" x14ac:dyDescent="0.2">
      <c r="A7" s="194" t="s">
        <v>144</v>
      </c>
      <c r="B7" s="1178" t="s">
        <v>153</v>
      </c>
      <c r="C7" s="192" t="s">
        <v>154</v>
      </c>
      <c r="D7" s="194" t="s">
        <v>155</v>
      </c>
      <c r="E7" s="1180" t="s">
        <v>181</v>
      </c>
      <c r="F7" s="195">
        <v>39906</v>
      </c>
      <c r="G7" s="193">
        <v>7300000</v>
      </c>
      <c r="H7" s="195">
        <v>39939</v>
      </c>
      <c r="I7" s="1179" t="s">
        <v>187</v>
      </c>
      <c r="J7" s="195">
        <v>39939</v>
      </c>
      <c r="K7" s="193">
        <v>7261356</v>
      </c>
      <c r="L7" s="195">
        <v>39939</v>
      </c>
      <c r="M7" s="195">
        <v>39951</v>
      </c>
      <c r="N7" s="194">
        <v>15</v>
      </c>
      <c r="O7" s="193">
        <v>7261356</v>
      </c>
      <c r="P7" s="193"/>
      <c r="Q7" s="193"/>
      <c r="R7" s="193"/>
      <c r="S7" s="193"/>
      <c r="T7" s="194">
        <v>0</v>
      </c>
      <c r="U7" s="194">
        <v>0</v>
      </c>
      <c r="V7" s="194">
        <v>0</v>
      </c>
      <c r="W7" s="195">
        <v>39965</v>
      </c>
      <c r="X7" s="195">
        <v>39981</v>
      </c>
      <c r="Y7" s="1209"/>
      <c r="Z7" s="1209">
        <v>7261356</v>
      </c>
      <c r="AA7" s="1209"/>
      <c r="AB7" s="1209"/>
      <c r="AC7" s="1209"/>
      <c r="AD7" s="1209"/>
      <c r="AE7" s="1209"/>
      <c r="AF7" s="1209"/>
      <c r="AG7" s="1209"/>
      <c r="AH7" s="192" t="s">
        <v>125</v>
      </c>
      <c r="AI7" s="1214">
        <f t="shared" si="0"/>
        <v>7261356</v>
      </c>
      <c r="AJ7" s="1215" t="s">
        <v>156</v>
      </c>
      <c r="AK7" s="175" t="s">
        <v>157</v>
      </c>
      <c r="AL7" s="175">
        <v>3204699329</v>
      </c>
      <c r="AM7" s="1209"/>
      <c r="AN7" s="1210" t="s">
        <v>1229</v>
      </c>
      <c r="AO7" s="1211" t="s">
        <v>1229</v>
      </c>
      <c r="AP7" s="1210" t="s">
        <v>1229</v>
      </c>
      <c r="AQ7" s="175" t="s">
        <v>1853</v>
      </c>
    </row>
    <row r="8" spans="1:43" ht="54" hidden="1" customHeight="1" x14ac:dyDescent="0.2">
      <c r="A8" s="194" t="s">
        <v>146</v>
      </c>
      <c r="B8" s="1178" t="s">
        <v>162</v>
      </c>
      <c r="C8" s="192" t="s">
        <v>163</v>
      </c>
      <c r="D8" s="194" t="s">
        <v>164</v>
      </c>
      <c r="E8" s="1180" t="s">
        <v>183</v>
      </c>
      <c r="F8" s="195">
        <v>39906</v>
      </c>
      <c r="G8" s="193">
        <v>8258949</v>
      </c>
      <c r="H8" s="195">
        <v>39939</v>
      </c>
      <c r="I8" s="1179" t="s">
        <v>189</v>
      </c>
      <c r="J8" s="195">
        <v>39939</v>
      </c>
      <c r="K8" s="193">
        <v>8157132</v>
      </c>
      <c r="L8" s="195">
        <v>39939</v>
      </c>
      <c r="M8" s="195">
        <v>39959</v>
      </c>
      <c r="N8" s="194">
        <v>15</v>
      </c>
      <c r="O8" s="193">
        <v>8157132</v>
      </c>
      <c r="P8" s="193"/>
      <c r="Q8" s="193"/>
      <c r="R8" s="193"/>
      <c r="S8" s="193"/>
      <c r="T8" s="194"/>
      <c r="U8" s="194"/>
      <c r="V8" s="194"/>
      <c r="W8" s="195">
        <v>39972</v>
      </c>
      <c r="X8" s="195">
        <v>40025</v>
      </c>
      <c r="Y8" s="1209"/>
      <c r="Z8" s="1209">
        <v>8157132</v>
      </c>
      <c r="AA8" s="1209"/>
      <c r="AB8" s="1209"/>
      <c r="AC8" s="1209"/>
      <c r="AD8" s="1209"/>
      <c r="AE8" s="1209"/>
      <c r="AF8" s="1209"/>
      <c r="AG8" s="1209"/>
      <c r="AH8" s="192" t="s">
        <v>125</v>
      </c>
      <c r="AI8" s="1214">
        <f t="shared" si="0"/>
        <v>8157132</v>
      </c>
      <c r="AJ8" s="1215" t="s">
        <v>165</v>
      </c>
      <c r="AK8" s="175" t="s">
        <v>103</v>
      </c>
      <c r="AL8" s="175">
        <v>3146278711</v>
      </c>
      <c r="AM8" s="1209"/>
      <c r="AN8" s="1210" t="s">
        <v>1229</v>
      </c>
      <c r="AO8" s="1211" t="s">
        <v>1229</v>
      </c>
      <c r="AP8" s="1210" t="s">
        <v>1229</v>
      </c>
      <c r="AQ8" s="175" t="s">
        <v>1853</v>
      </c>
    </row>
    <row r="9" spans="1:43" ht="38.25" hidden="1" x14ac:dyDescent="0.2">
      <c r="A9" s="194" t="s">
        <v>148</v>
      </c>
      <c r="B9" s="1178" t="s">
        <v>170</v>
      </c>
      <c r="C9" s="192" t="s">
        <v>108</v>
      </c>
      <c r="D9" s="194" t="s">
        <v>109</v>
      </c>
      <c r="E9" s="1180" t="s">
        <v>184</v>
      </c>
      <c r="F9" s="195">
        <v>39937</v>
      </c>
      <c r="G9" s="193">
        <v>12800000</v>
      </c>
      <c r="H9" s="195">
        <v>39945</v>
      </c>
      <c r="I9" s="1179" t="s">
        <v>192</v>
      </c>
      <c r="J9" s="195">
        <v>39945</v>
      </c>
      <c r="K9" s="193">
        <v>12786532</v>
      </c>
      <c r="L9" s="195">
        <v>39945</v>
      </c>
      <c r="M9" s="195">
        <v>39954</v>
      </c>
      <c r="N9" s="194">
        <v>30</v>
      </c>
      <c r="O9" s="193">
        <v>12786532</v>
      </c>
      <c r="P9" s="193"/>
      <c r="Q9" s="193"/>
      <c r="R9" s="193"/>
      <c r="S9" s="193"/>
      <c r="T9" s="194">
        <v>0</v>
      </c>
      <c r="U9" s="194">
        <v>0</v>
      </c>
      <c r="V9" s="194">
        <v>0</v>
      </c>
      <c r="W9" s="195">
        <v>39983</v>
      </c>
      <c r="X9" s="195">
        <v>40081</v>
      </c>
      <c r="Y9" s="1209"/>
      <c r="Z9" s="1209">
        <v>12786532</v>
      </c>
      <c r="AA9" s="1209"/>
      <c r="AB9" s="1209"/>
      <c r="AC9" s="1209"/>
      <c r="AD9" s="1209"/>
      <c r="AE9" s="1209"/>
      <c r="AF9" s="1209"/>
      <c r="AG9" s="1209"/>
      <c r="AH9" s="175" t="s">
        <v>125</v>
      </c>
      <c r="AI9" s="1214">
        <f t="shared" si="0"/>
        <v>12786532</v>
      </c>
      <c r="AJ9" s="1215" t="s">
        <v>225</v>
      </c>
      <c r="AK9" s="175" t="s">
        <v>113</v>
      </c>
      <c r="AL9" s="175">
        <v>31204618026</v>
      </c>
      <c r="AM9" s="1209"/>
      <c r="AN9" s="1210" t="s">
        <v>1229</v>
      </c>
      <c r="AO9" s="1211" t="s">
        <v>1229</v>
      </c>
      <c r="AP9" s="1210" t="s">
        <v>1229</v>
      </c>
      <c r="AQ9" s="175" t="s">
        <v>1853</v>
      </c>
    </row>
    <row r="10" spans="1:43" ht="38.25" hidden="1" x14ac:dyDescent="0.2">
      <c r="A10" s="194" t="s">
        <v>149</v>
      </c>
      <c r="B10" s="1178" t="s">
        <v>171</v>
      </c>
      <c r="C10" s="192" t="s">
        <v>172</v>
      </c>
      <c r="D10" s="194" t="s">
        <v>173</v>
      </c>
      <c r="E10" s="1180" t="s">
        <v>185</v>
      </c>
      <c r="F10" s="195">
        <v>39937</v>
      </c>
      <c r="G10" s="193">
        <v>13800000</v>
      </c>
      <c r="H10" s="195">
        <v>39945</v>
      </c>
      <c r="I10" s="1179" t="s">
        <v>191</v>
      </c>
      <c r="J10" s="195">
        <v>39945</v>
      </c>
      <c r="K10" s="193">
        <v>13789928</v>
      </c>
      <c r="L10" s="195">
        <v>39945</v>
      </c>
      <c r="M10" s="195">
        <v>39953</v>
      </c>
      <c r="N10" s="194">
        <v>30</v>
      </c>
      <c r="O10" s="193">
        <v>13789928</v>
      </c>
      <c r="P10" s="193"/>
      <c r="Q10" s="193"/>
      <c r="R10" s="193"/>
      <c r="S10" s="193"/>
      <c r="T10" s="194">
        <v>0</v>
      </c>
      <c r="U10" s="194">
        <v>0</v>
      </c>
      <c r="V10" s="194">
        <v>0</v>
      </c>
      <c r="W10" s="195">
        <v>39983</v>
      </c>
      <c r="X10" s="195">
        <v>40081</v>
      </c>
      <c r="Y10" s="1209"/>
      <c r="Z10" s="1209">
        <v>13789928</v>
      </c>
      <c r="AA10" s="1209"/>
      <c r="AB10" s="1209"/>
      <c r="AC10" s="1209"/>
      <c r="AD10" s="1209"/>
      <c r="AE10" s="1209"/>
      <c r="AF10" s="1209"/>
      <c r="AG10" s="1209"/>
      <c r="AH10" s="175" t="s">
        <v>125</v>
      </c>
      <c r="AI10" s="1214">
        <f t="shared" si="0"/>
        <v>13789928</v>
      </c>
      <c r="AJ10" s="1215" t="s">
        <v>224</v>
      </c>
      <c r="AK10" s="175" t="s">
        <v>119</v>
      </c>
      <c r="AL10" s="175">
        <v>4290803</v>
      </c>
      <c r="AM10" s="1209"/>
      <c r="AN10" s="1210" t="s">
        <v>1229</v>
      </c>
      <c r="AO10" s="1211" t="s">
        <v>1229</v>
      </c>
      <c r="AP10" s="1210" t="s">
        <v>1229</v>
      </c>
      <c r="AQ10" s="175" t="s">
        <v>1853</v>
      </c>
    </row>
    <row r="11" spans="1:43" ht="38.25" hidden="1" x14ac:dyDescent="0.2">
      <c r="A11" s="194" t="s">
        <v>150</v>
      </c>
      <c r="B11" s="1178" t="s">
        <v>151</v>
      </c>
      <c r="C11" s="192" t="s">
        <v>41</v>
      </c>
      <c r="D11" s="194" t="s">
        <v>40</v>
      </c>
      <c r="E11" s="1180" t="s">
        <v>186</v>
      </c>
      <c r="F11" s="195">
        <v>39937</v>
      </c>
      <c r="G11" s="193">
        <v>13400000</v>
      </c>
      <c r="H11" s="195">
        <v>39945</v>
      </c>
      <c r="I11" s="1179" t="s">
        <v>190</v>
      </c>
      <c r="J11" s="195">
        <v>39945</v>
      </c>
      <c r="K11" s="193">
        <v>13392803</v>
      </c>
      <c r="L11" s="195">
        <v>39947</v>
      </c>
      <c r="M11" s="195">
        <v>39954</v>
      </c>
      <c r="N11" s="194">
        <v>30</v>
      </c>
      <c r="O11" s="193">
        <v>13392803</v>
      </c>
      <c r="P11" s="193"/>
      <c r="Q11" s="193"/>
      <c r="R11" s="193"/>
      <c r="S11" s="193"/>
      <c r="T11" s="194"/>
      <c r="U11" s="194"/>
      <c r="V11" s="194"/>
      <c r="W11" s="195">
        <v>39983</v>
      </c>
      <c r="X11" s="195">
        <v>40017</v>
      </c>
      <c r="Y11" s="1209"/>
      <c r="Z11" s="1209">
        <v>13392803</v>
      </c>
      <c r="AA11" s="1209"/>
      <c r="AB11" s="1209"/>
      <c r="AC11" s="1209"/>
      <c r="AD11" s="1209"/>
      <c r="AE11" s="1209"/>
      <c r="AF11" s="1209"/>
      <c r="AG11" s="1209"/>
      <c r="AH11" s="175" t="s">
        <v>125</v>
      </c>
      <c r="AI11" s="1214">
        <f t="shared" si="0"/>
        <v>13392803</v>
      </c>
      <c r="AJ11" s="1215" t="s">
        <v>223</v>
      </c>
      <c r="AK11" s="175" t="s">
        <v>152</v>
      </c>
      <c r="AL11" s="175">
        <v>3138695353</v>
      </c>
      <c r="AM11" s="1209"/>
      <c r="AN11" s="1210" t="s">
        <v>1229</v>
      </c>
      <c r="AO11" s="1211" t="s">
        <v>1229</v>
      </c>
      <c r="AP11" s="1210" t="s">
        <v>1229</v>
      </c>
      <c r="AQ11" s="175" t="s">
        <v>1853</v>
      </c>
    </row>
    <row r="12" spans="1:43" ht="38.25" hidden="1" x14ac:dyDescent="0.2">
      <c r="A12" s="194" t="s">
        <v>194</v>
      </c>
      <c r="B12" s="1178" t="s">
        <v>195</v>
      </c>
      <c r="C12" s="192" t="s">
        <v>196</v>
      </c>
      <c r="D12" s="194" t="s">
        <v>197</v>
      </c>
      <c r="E12" s="1180" t="s">
        <v>198</v>
      </c>
      <c r="F12" s="195">
        <v>39937</v>
      </c>
      <c r="G12" s="193">
        <v>12000000</v>
      </c>
      <c r="H12" s="195">
        <v>39947</v>
      </c>
      <c r="I12" s="1179" t="s">
        <v>193</v>
      </c>
      <c r="J12" s="195">
        <v>39947</v>
      </c>
      <c r="K12" s="193">
        <v>9970417</v>
      </c>
      <c r="L12" s="195">
        <v>39947</v>
      </c>
      <c r="M12" s="195">
        <v>39955</v>
      </c>
      <c r="N12" s="194">
        <v>30</v>
      </c>
      <c r="O12" s="193">
        <v>9970417</v>
      </c>
      <c r="P12" s="193"/>
      <c r="Q12" s="193"/>
      <c r="R12" s="193"/>
      <c r="S12" s="193"/>
      <c r="T12" s="194"/>
      <c r="U12" s="194"/>
      <c r="V12" s="194"/>
      <c r="W12" s="195">
        <v>39983</v>
      </c>
      <c r="X12" s="195">
        <v>40017</v>
      </c>
      <c r="Y12" s="1209"/>
      <c r="Z12" s="1209">
        <v>9970417</v>
      </c>
      <c r="AA12" s="1209"/>
      <c r="AB12" s="1209"/>
      <c r="AC12" s="1209"/>
      <c r="AD12" s="1209"/>
      <c r="AE12" s="1209"/>
      <c r="AF12" s="1209"/>
      <c r="AG12" s="1209"/>
      <c r="AH12" s="175" t="s">
        <v>125</v>
      </c>
      <c r="AI12" s="1214">
        <f t="shared" si="0"/>
        <v>9970417</v>
      </c>
      <c r="AJ12" s="1215" t="s">
        <v>199</v>
      </c>
      <c r="AK12" s="175" t="s">
        <v>200</v>
      </c>
      <c r="AL12" s="175">
        <v>3114786584</v>
      </c>
      <c r="AM12" s="1209"/>
      <c r="AN12" s="1210" t="s">
        <v>1230</v>
      </c>
      <c r="AO12" s="1211" t="s">
        <v>1229</v>
      </c>
      <c r="AP12" s="1210" t="s">
        <v>1229</v>
      </c>
      <c r="AQ12" s="175" t="s">
        <v>1853</v>
      </c>
    </row>
    <row r="13" spans="1:43" ht="38.25" hidden="1" x14ac:dyDescent="0.2">
      <c r="A13" s="194" t="s">
        <v>201</v>
      </c>
      <c r="B13" s="1178" t="s">
        <v>204</v>
      </c>
      <c r="C13" s="192" t="s">
        <v>205</v>
      </c>
      <c r="D13" s="194" t="s">
        <v>206</v>
      </c>
      <c r="E13" s="1180" t="s">
        <v>207</v>
      </c>
      <c r="F13" s="195">
        <v>39937</v>
      </c>
      <c r="G13" s="193">
        <v>11000000</v>
      </c>
      <c r="H13" s="195">
        <v>39951</v>
      </c>
      <c r="I13" s="1179" t="s">
        <v>219</v>
      </c>
      <c r="J13" s="195">
        <v>39951</v>
      </c>
      <c r="K13" s="193">
        <v>10991326</v>
      </c>
      <c r="L13" s="195">
        <v>39951</v>
      </c>
      <c r="M13" s="195">
        <v>39960</v>
      </c>
      <c r="N13" s="194">
        <v>15</v>
      </c>
      <c r="O13" s="193">
        <v>10991326</v>
      </c>
      <c r="P13" s="193"/>
      <c r="Q13" s="193"/>
      <c r="R13" s="193"/>
      <c r="S13" s="193"/>
      <c r="T13" s="194">
        <v>0</v>
      </c>
      <c r="U13" s="194">
        <v>0</v>
      </c>
      <c r="V13" s="194">
        <v>0</v>
      </c>
      <c r="W13" s="195">
        <v>39974</v>
      </c>
      <c r="X13" s="195">
        <v>39987</v>
      </c>
      <c r="Y13" s="1209"/>
      <c r="Z13" s="1209">
        <v>10991326</v>
      </c>
      <c r="AA13" s="1209"/>
      <c r="AB13" s="1209"/>
      <c r="AC13" s="1209"/>
      <c r="AD13" s="1209"/>
      <c r="AE13" s="1209"/>
      <c r="AF13" s="1209"/>
      <c r="AG13" s="1209"/>
      <c r="AH13" s="175" t="s">
        <v>125</v>
      </c>
      <c r="AI13" s="1214">
        <f t="shared" si="0"/>
        <v>10991326</v>
      </c>
      <c r="AJ13" s="1215" t="s">
        <v>208</v>
      </c>
      <c r="AK13" s="175" t="s">
        <v>209</v>
      </c>
      <c r="AL13" s="175">
        <v>3115315328</v>
      </c>
      <c r="AM13" s="1209"/>
      <c r="AN13" s="1210" t="s">
        <v>1230</v>
      </c>
      <c r="AO13" s="1211" t="s">
        <v>1229</v>
      </c>
      <c r="AP13" s="1210" t="s">
        <v>1229</v>
      </c>
      <c r="AQ13" s="175" t="s">
        <v>1853</v>
      </c>
    </row>
    <row r="14" spans="1:43" ht="51" hidden="1" x14ac:dyDescent="0.2">
      <c r="A14" s="194" t="s">
        <v>202</v>
      </c>
      <c r="B14" s="1178" t="s">
        <v>210</v>
      </c>
      <c r="C14" s="192" t="s">
        <v>211</v>
      </c>
      <c r="D14" s="194" t="s">
        <v>212</v>
      </c>
      <c r="E14" s="1180" t="s">
        <v>221</v>
      </c>
      <c r="F14" s="195">
        <v>39937</v>
      </c>
      <c r="G14" s="193">
        <v>9000000</v>
      </c>
      <c r="H14" s="195">
        <v>39953</v>
      </c>
      <c r="I14" s="1179" t="s">
        <v>220</v>
      </c>
      <c r="J14" s="195">
        <v>39953</v>
      </c>
      <c r="K14" s="193">
        <v>8992740</v>
      </c>
      <c r="L14" s="195">
        <v>39959</v>
      </c>
      <c r="M14" s="195">
        <v>39962</v>
      </c>
      <c r="N14" s="194">
        <v>15</v>
      </c>
      <c r="O14" s="193">
        <v>8992740</v>
      </c>
      <c r="P14" s="193"/>
      <c r="Q14" s="193"/>
      <c r="R14" s="193"/>
      <c r="S14" s="193"/>
      <c r="T14" s="194"/>
      <c r="U14" s="194"/>
      <c r="V14" s="194"/>
      <c r="W14" s="195">
        <v>39976</v>
      </c>
      <c r="X14" s="195">
        <v>39994</v>
      </c>
      <c r="Y14" s="1209"/>
      <c r="Z14" s="1209">
        <v>8992740</v>
      </c>
      <c r="AA14" s="1209"/>
      <c r="AB14" s="1209"/>
      <c r="AC14" s="1209"/>
      <c r="AD14" s="1209"/>
      <c r="AE14" s="1209"/>
      <c r="AF14" s="1209"/>
      <c r="AG14" s="1209"/>
      <c r="AH14" s="175" t="s">
        <v>125</v>
      </c>
      <c r="AI14" s="1214">
        <f t="shared" si="0"/>
        <v>8992740</v>
      </c>
      <c r="AJ14" s="1215" t="s">
        <v>222</v>
      </c>
      <c r="AK14" s="175" t="s">
        <v>58</v>
      </c>
      <c r="AL14" s="175">
        <v>3127201478</v>
      </c>
      <c r="AM14" s="1209"/>
      <c r="AN14" s="1210" t="s">
        <v>1230</v>
      </c>
      <c r="AO14" s="1211" t="s">
        <v>1229</v>
      </c>
      <c r="AP14" s="1210" t="s">
        <v>1229</v>
      </c>
      <c r="AQ14" s="175" t="s">
        <v>1853</v>
      </c>
    </row>
    <row r="15" spans="1:43" ht="38.25" hidden="1" x14ac:dyDescent="0.2">
      <c r="A15" s="194" t="s">
        <v>203</v>
      </c>
      <c r="B15" s="1178" t="s">
        <v>213</v>
      </c>
      <c r="C15" s="192" t="s">
        <v>214</v>
      </c>
      <c r="D15" s="194" t="s">
        <v>215</v>
      </c>
      <c r="E15" s="1180" t="s">
        <v>216</v>
      </c>
      <c r="F15" s="195">
        <v>39937</v>
      </c>
      <c r="G15" s="193">
        <v>10000000</v>
      </c>
      <c r="H15" s="195">
        <v>39954</v>
      </c>
      <c r="I15" s="1179" t="s">
        <v>218</v>
      </c>
      <c r="J15" s="195">
        <v>39954</v>
      </c>
      <c r="K15" s="193">
        <v>9985937</v>
      </c>
      <c r="L15" s="195">
        <v>39959</v>
      </c>
      <c r="M15" s="195">
        <v>39961</v>
      </c>
      <c r="N15" s="194">
        <v>15</v>
      </c>
      <c r="O15" s="193">
        <v>9985937</v>
      </c>
      <c r="P15" s="193"/>
      <c r="Q15" s="193"/>
      <c r="R15" s="193"/>
      <c r="S15" s="193"/>
      <c r="T15" s="194">
        <v>0</v>
      </c>
      <c r="U15" s="194">
        <v>0</v>
      </c>
      <c r="V15" s="194">
        <v>0</v>
      </c>
      <c r="W15" s="195">
        <v>39975</v>
      </c>
      <c r="X15" s="195">
        <v>39994</v>
      </c>
      <c r="Y15" s="1209"/>
      <c r="Z15" s="1209">
        <v>9985937</v>
      </c>
      <c r="AA15" s="1209"/>
      <c r="AB15" s="1209"/>
      <c r="AC15" s="1209"/>
      <c r="AD15" s="1209"/>
      <c r="AE15" s="1209"/>
      <c r="AF15" s="1209"/>
      <c r="AG15" s="1209"/>
      <c r="AH15" s="175" t="s">
        <v>125</v>
      </c>
      <c r="AI15" s="1214">
        <f t="shared" si="0"/>
        <v>9985937</v>
      </c>
      <c r="AJ15" s="1215" t="s">
        <v>217</v>
      </c>
      <c r="AK15" s="175" t="s">
        <v>119</v>
      </c>
      <c r="AL15" s="175">
        <v>3123911949</v>
      </c>
      <c r="AM15" s="1209"/>
      <c r="AN15" s="1210" t="s">
        <v>1230</v>
      </c>
      <c r="AO15" s="1211" t="s">
        <v>1229</v>
      </c>
      <c r="AP15" s="1210" t="s">
        <v>1229</v>
      </c>
      <c r="AQ15" s="175" t="s">
        <v>1853</v>
      </c>
    </row>
    <row r="16" spans="1:43" ht="27" customHeight="1" x14ac:dyDescent="0.2">
      <c r="A16" s="194" t="s">
        <v>248</v>
      </c>
      <c r="B16" s="1178" t="s">
        <v>249</v>
      </c>
      <c r="C16" s="192" t="s">
        <v>250</v>
      </c>
      <c r="D16" s="194" t="s">
        <v>251</v>
      </c>
      <c r="E16" s="1180" t="s">
        <v>252</v>
      </c>
      <c r="F16" s="195">
        <v>39947</v>
      </c>
      <c r="G16" s="193">
        <v>5000000</v>
      </c>
      <c r="H16" s="195">
        <v>39974</v>
      </c>
      <c r="I16" s="1179" t="s">
        <v>253</v>
      </c>
      <c r="J16" s="195">
        <v>39974</v>
      </c>
      <c r="K16" s="193">
        <v>4995120</v>
      </c>
      <c r="L16" s="195">
        <v>39974</v>
      </c>
      <c r="M16" s="195">
        <v>39980</v>
      </c>
      <c r="N16" s="194">
        <v>15</v>
      </c>
      <c r="O16" s="193">
        <v>4995120</v>
      </c>
      <c r="P16" s="193"/>
      <c r="Q16" s="193"/>
      <c r="R16" s="193"/>
      <c r="S16" s="193"/>
      <c r="T16" s="194"/>
      <c r="U16" s="194"/>
      <c r="V16" s="194"/>
      <c r="W16" s="195">
        <v>39988</v>
      </c>
      <c r="X16" s="195">
        <v>39994</v>
      </c>
      <c r="Y16" s="1209"/>
      <c r="Z16" s="1209">
        <v>4995120</v>
      </c>
      <c r="AA16" s="1209"/>
      <c r="AB16" s="1209"/>
      <c r="AC16" s="1209"/>
      <c r="AD16" s="1209"/>
      <c r="AE16" s="1209"/>
      <c r="AF16" s="1209"/>
      <c r="AG16" s="1209"/>
      <c r="AH16" s="175" t="s">
        <v>125</v>
      </c>
      <c r="AI16" s="1214">
        <f t="shared" si="0"/>
        <v>4995120</v>
      </c>
      <c r="AJ16" s="1215" t="s">
        <v>254</v>
      </c>
      <c r="AK16" s="175" t="s">
        <v>255</v>
      </c>
      <c r="AL16" s="175">
        <v>4291395</v>
      </c>
      <c r="AM16" s="1209"/>
      <c r="AN16" s="1210" t="s">
        <v>1230</v>
      </c>
      <c r="AO16" s="1211" t="s">
        <v>1229</v>
      </c>
      <c r="AP16" s="1210" t="s">
        <v>1229</v>
      </c>
      <c r="AQ16" s="175" t="s">
        <v>1853</v>
      </c>
    </row>
    <row r="17" spans="1:43" ht="35.25" customHeight="1" x14ac:dyDescent="0.2">
      <c r="A17" s="194" t="s">
        <v>256</v>
      </c>
      <c r="B17" s="1178" t="s">
        <v>257</v>
      </c>
      <c r="C17" s="192" t="s">
        <v>258</v>
      </c>
      <c r="D17" s="194" t="s">
        <v>259</v>
      </c>
      <c r="E17" s="1180" t="s">
        <v>260</v>
      </c>
      <c r="F17" s="195">
        <v>39897</v>
      </c>
      <c r="G17" s="1180" t="s">
        <v>261</v>
      </c>
      <c r="H17" s="195">
        <v>40075</v>
      </c>
      <c r="I17" s="1181" t="s">
        <v>519</v>
      </c>
      <c r="J17" s="195">
        <v>39983</v>
      </c>
      <c r="K17" s="1182" t="s">
        <v>520</v>
      </c>
      <c r="L17" s="195">
        <v>39988</v>
      </c>
      <c r="M17" s="195">
        <v>40011</v>
      </c>
      <c r="N17" s="194">
        <v>3</v>
      </c>
      <c r="O17" s="193">
        <v>229751951</v>
      </c>
      <c r="P17" s="193"/>
      <c r="Q17" s="193"/>
      <c r="R17" s="193"/>
      <c r="S17" s="193"/>
      <c r="T17" s="194">
        <v>0</v>
      </c>
      <c r="U17" s="194">
        <v>0</v>
      </c>
      <c r="V17" s="194">
        <v>0</v>
      </c>
      <c r="W17" s="195">
        <v>40102</v>
      </c>
      <c r="X17" s="195">
        <v>40178</v>
      </c>
      <c r="Y17" s="1209"/>
      <c r="Z17" s="1209">
        <v>229751951</v>
      </c>
      <c r="AA17" s="1209"/>
      <c r="AB17" s="1209"/>
      <c r="AC17" s="1209"/>
      <c r="AD17" s="1209"/>
      <c r="AE17" s="1209"/>
      <c r="AF17" s="1209"/>
      <c r="AG17" s="1209"/>
      <c r="AH17" s="175" t="s">
        <v>624</v>
      </c>
      <c r="AI17" s="1214">
        <f t="shared" si="0"/>
        <v>229751951</v>
      </c>
      <c r="AJ17" s="1215" t="s">
        <v>263</v>
      </c>
      <c r="AK17" s="175" t="s">
        <v>262</v>
      </c>
      <c r="AL17" s="175">
        <v>3125737797</v>
      </c>
      <c r="AM17" s="1209"/>
      <c r="AN17" s="1210" t="s">
        <v>1230</v>
      </c>
      <c r="AO17" s="1211" t="s">
        <v>1229</v>
      </c>
      <c r="AP17" s="1210" t="s">
        <v>1230</v>
      </c>
      <c r="AQ17" s="175" t="s">
        <v>1853</v>
      </c>
    </row>
    <row r="18" spans="1:43" ht="27" customHeight="1" x14ac:dyDescent="0.2">
      <c r="A18" s="194" t="s">
        <v>264</v>
      </c>
      <c r="B18" s="1178" t="s">
        <v>265</v>
      </c>
      <c r="C18" s="192" t="s">
        <v>266</v>
      </c>
      <c r="D18" s="194" t="s">
        <v>267</v>
      </c>
      <c r="E18" s="1180" t="s">
        <v>268</v>
      </c>
      <c r="F18" s="195">
        <v>39944</v>
      </c>
      <c r="G18" s="193">
        <v>11000000</v>
      </c>
      <c r="H18" s="195">
        <v>39988</v>
      </c>
      <c r="I18" s="1179" t="s">
        <v>282</v>
      </c>
      <c r="J18" s="195">
        <v>39988</v>
      </c>
      <c r="K18" s="193">
        <v>10982285</v>
      </c>
      <c r="L18" s="195">
        <v>39989</v>
      </c>
      <c r="M18" s="195">
        <v>40008</v>
      </c>
      <c r="N18" s="194">
        <v>1</v>
      </c>
      <c r="O18" s="193">
        <v>10982285</v>
      </c>
      <c r="P18" s="193"/>
      <c r="Q18" s="193"/>
      <c r="R18" s="193"/>
      <c r="S18" s="193"/>
      <c r="T18" s="1179" t="s">
        <v>96</v>
      </c>
      <c r="U18" s="194">
        <v>0</v>
      </c>
      <c r="V18" s="193">
        <v>0</v>
      </c>
      <c r="W18" s="195">
        <v>40035</v>
      </c>
      <c r="X18" s="195">
        <v>40136</v>
      </c>
      <c r="Y18" s="1209"/>
      <c r="Z18" s="1209">
        <v>10977536</v>
      </c>
      <c r="AA18" s="1209"/>
      <c r="AB18" s="1209"/>
      <c r="AC18" s="1209"/>
      <c r="AD18" s="1209"/>
      <c r="AE18" s="1209"/>
      <c r="AF18" s="1209"/>
      <c r="AG18" s="1209"/>
      <c r="AH18" s="175" t="s">
        <v>125</v>
      </c>
      <c r="AI18" s="1214">
        <f t="shared" si="0"/>
        <v>10977536</v>
      </c>
      <c r="AJ18" s="1215" t="s">
        <v>335</v>
      </c>
      <c r="AK18" s="175" t="s">
        <v>113</v>
      </c>
      <c r="AL18" s="175">
        <v>3115499271</v>
      </c>
      <c r="AM18" s="1209">
        <v>4749</v>
      </c>
      <c r="AO18" s="1211" t="s">
        <v>1229</v>
      </c>
      <c r="AP18" s="1210" t="s">
        <v>1229</v>
      </c>
      <c r="AQ18" s="175" t="s">
        <v>1853</v>
      </c>
    </row>
    <row r="19" spans="1:43" ht="15.75" customHeight="1" x14ac:dyDescent="0.2">
      <c r="A19" s="194" t="s">
        <v>284</v>
      </c>
      <c r="B19" s="1178" t="s">
        <v>285</v>
      </c>
      <c r="C19" s="192" t="s">
        <v>81</v>
      </c>
      <c r="D19" s="194" t="s">
        <v>82</v>
      </c>
      <c r="E19" s="1180" t="s">
        <v>286</v>
      </c>
      <c r="F19" s="195">
        <v>39944</v>
      </c>
      <c r="G19" s="193">
        <v>12000000</v>
      </c>
      <c r="H19" s="195">
        <v>39988</v>
      </c>
      <c r="I19" s="1179" t="s">
        <v>287</v>
      </c>
      <c r="J19" s="195">
        <v>39988</v>
      </c>
      <c r="K19" s="193">
        <v>11975287</v>
      </c>
      <c r="L19" s="195">
        <v>39989</v>
      </c>
      <c r="M19" s="195">
        <v>40008</v>
      </c>
      <c r="N19" s="194">
        <v>1</v>
      </c>
      <c r="O19" s="193">
        <v>11975287</v>
      </c>
      <c r="P19" s="193"/>
      <c r="Q19" s="193"/>
      <c r="R19" s="193"/>
      <c r="S19" s="193"/>
      <c r="T19" s="194">
        <v>0</v>
      </c>
      <c r="U19" s="194">
        <v>0</v>
      </c>
      <c r="V19" s="194">
        <v>0</v>
      </c>
      <c r="W19" s="195">
        <v>40039</v>
      </c>
      <c r="X19" s="195">
        <v>40059</v>
      </c>
      <c r="Y19" s="1209"/>
      <c r="Z19" s="1209">
        <v>11975287</v>
      </c>
      <c r="AA19" s="1209"/>
      <c r="AB19" s="1209"/>
      <c r="AC19" s="1209"/>
      <c r="AD19" s="1209"/>
      <c r="AE19" s="1209"/>
      <c r="AF19" s="1209"/>
      <c r="AG19" s="1209"/>
      <c r="AH19" s="175" t="s">
        <v>125</v>
      </c>
      <c r="AI19" s="1214">
        <f t="shared" si="0"/>
        <v>11975287</v>
      </c>
      <c r="AJ19" s="1215" t="s">
        <v>337</v>
      </c>
      <c r="AK19" s="175" t="s">
        <v>288</v>
      </c>
      <c r="AL19" s="175">
        <v>3125193600</v>
      </c>
      <c r="AM19" s="1209"/>
      <c r="AN19" s="1210" t="s">
        <v>1229</v>
      </c>
      <c r="AO19" s="1211" t="s">
        <v>1229</v>
      </c>
      <c r="AP19" s="1210" t="s">
        <v>1229</v>
      </c>
      <c r="AQ19" s="175" t="s">
        <v>1853</v>
      </c>
    </row>
    <row r="20" spans="1:43" ht="24.75" customHeight="1" x14ac:dyDescent="0.2">
      <c r="A20" s="194" t="s">
        <v>279</v>
      </c>
      <c r="B20" s="1178" t="s">
        <v>280</v>
      </c>
      <c r="C20" s="192" t="s">
        <v>154</v>
      </c>
      <c r="D20" s="194" t="s">
        <v>281</v>
      </c>
      <c r="E20" s="1180" t="s">
        <v>291</v>
      </c>
      <c r="F20" s="195">
        <v>39959</v>
      </c>
      <c r="G20" s="193">
        <v>7000000</v>
      </c>
      <c r="H20" s="195">
        <v>39990</v>
      </c>
      <c r="I20" s="1179" t="s">
        <v>290</v>
      </c>
      <c r="J20" s="195">
        <v>39989</v>
      </c>
      <c r="K20" s="193">
        <v>6991215</v>
      </c>
      <c r="L20" s="195">
        <v>39994</v>
      </c>
      <c r="M20" s="195">
        <v>40003</v>
      </c>
      <c r="N20" s="194">
        <v>1</v>
      </c>
      <c r="O20" s="193">
        <v>6991215</v>
      </c>
      <c r="P20" s="193"/>
      <c r="Q20" s="193"/>
      <c r="R20" s="193"/>
      <c r="S20" s="193"/>
      <c r="T20" s="194">
        <v>0</v>
      </c>
      <c r="U20" s="194">
        <v>0</v>
      </c>
      <c r="V20" s="194">
        <v>0</v>
      </c>
      <c r="W20" s="195">
        <v>40031</v>
      </c>
      <c r="X20" s="195">
        <v>40081</v>
      </c>
      <c r="Y20" s="1216"/>
      <c r="Z20" s="1216">
        <v>6991215</v>
      </c>
      <c r="AA20" s="1216"/>
      <c r="AB20" s="1216"/>
      <c r="AC20" s="1216"/>
      <c r="AD20" s="1216"/>
      <c r="AE20" s="1216"/>
      <c r="AF20" s="1216"/>
      <c r="AG20" s="1216"/>
      <c r="AH20" s="175" t="s">
        <v>125</v>
      </c>
      <c r="AI20" s="1214">
        <f t="shared" si="0"/>
        <v>6991215</v>
      </c>
      <c r="AJ20" s="1215" t="s">
        <v>292</v>
      </c>
      <c r="AK20" s="175" t="s">
        <v>157</v>
      </c>
      <c r="AL20" s="175">
        <v>310899208</v>
      </c>
      <c r="AM20" s="1209"/>
      <c r="AN20" s="1210" t="s">
        <v>1229</v>
      </c>
      <c r="AO20" s="1211" t="s">
        <v>1229</v>
      </c>
      <c r="AP20" s="1210" t="s">
        <v>1229</v>
      </c>
      <c r="AQ20" s="175" t="s">
        <v>1853</v>
      </c>
    </row>
    <row r="21" spans="1:43" ht="25.5" x14ac:dyDescent="0.2">
      <c r="A21" s="1791" t="s">
        <v>304</v>
      </c>
      <c r="B21" s="1183" t="s">
        <v>1979</v>
      </c>
      <c r="C21" s="1798" t="s">
        <v>313</v>
      </c>
      <c r="D21" s="1798" t="s">
        <v>314</v>
      </c>
      <c r="E21" s="1180" t="s">
        <v>521</v>
      </c>
      <c r="F21" s="195">
        <v>39944</v>
      </c>
      <c r="G21" s="193">
        <v>25000000</v>
      </c>
      <c r="H21" s="1797">
        <v>39997</v>
      </c>
      <c r="I21" s="1179" t="s">
        <v>522</v>
      </c>
      <c r="J21" s="1809">
        <v>39997</v>
      </c>
      <c r="K21" s="193">
        <v>24868921</v>
      </c>
      <c r="L21" s="1797">
        <v>40007</v>
      </c>
      <c r="M21" s="1797">
        <v>40028</v>
      </c>
      <c r="N21" s="1808" t="s">
        <v>318</v>
      </c>
      <c r="O21" s="1854">
        <v>102257600</v>
      </c>
      <c r="P21" s="193"/>
      <c r="Q21" s="193"/>
      <c r="R21" s="193"/>
      <c r="S21" s="193"/>
      <c r="T21" s="1874" t="s">
        <v>96</v>
      </c>
      <c r="U21" s="1874" t="s">
        <v>96</v>
      </c>
      <c r="V21" s="1874" t="s">
        <v>96</v>
      </c>
      <c r="W21" s="1797">
        <v>40087</v>
      </c>
      <c r="X21" s="1797">
        <v>40170</v>
      </c>
      <c r="Y21" s="1854"/>
      <c r="Z21" s="1854">
        <v>102257600</v>
      </c>
      <c r="AA21" s="1854"/>
      <c r="AB21" s="1854"/>
      <c r="AC21" s="1854"/>
      <c r="AD21" s="193"/>
      <c r="AE21" s="1854"/>
      <c r="AF21" s="193"/>
      <c r="AG21" s="1854"/>
      <c r="AH21" s="1854" t="s">
        <v>618</v>
      </c>
      <c r="AI21" s="1854">
        <f>Y21+Z21+AA21+AB21+AC21+AE21+AG21</f>
        <v>102257600</v>
      </c>
      <c r="AJ21" s="1215" t="s">
        <v>393</v>
      </c>
      <c r="AK21" s="1854" t="s">
        <v>490</v>
      </c>
      <c r="AL21" s="1873">
        <v>3204892543</v>
      </c>
      <c r="AM21" s="1799"/>
      <c r="AN21" s="1851"/>
      <c r="AO21" s="1851" t="s">
        <v>1229</v>
      </c>
      <c r="AP21" s="1851"/>
      <c r="AQ21" s="1851" t="s">
        <v>1853</v>
      </c>
    </row>
    <row r="22" spans="1:43" ht="25.5" x14ac:dyDescent="0.2">
      <c r="A22" s="1792"/>
      <c r="B22" s="1183" t="s">
        <v>1980</v>
      </c>
      <c r="C22" s="1798"/>
      <c r="D22" s="1798"/>
      <c r="E22" s="1180" t="s">
        <v>218</v>
      </c>
      <c r="F22" s="195">
        <v>39951</v>
      </c>
      <c r="G22" s="193">
        <v>32686903</v>
      </c>
      <c r="H22" s="1791"/>
      <c r="I22" s="1179" t="s">
        <v>523</v>
      </c>
      <c r="J22" s="1798"/>
      <c r="K22" s="193">
        <v>32563325</v>
      </c>
      <c r="L22" s="1791"/>
      <c r="M22" s="1791"/>
      <c r="N22" s="1791"/>
      <c r="O22" s="1792"/>
      <c r="P22" s="193"/>
      <c r="Q22" s="193"/>
      <c r="R22" s="193"/>
      <c r="S22" s="193"/>
      <c r="T22" s="1792"/>
      <c r="U22" s="1792"/>
      <c r="V22" s="1792"/>
      <c r="W22" s="1791"/>
      <c r="X22" s="1791"/>
      <c r="Y22" s="1792"/>
      <c r="Z22" s="1792"/>
      <c r="AA22" s="1792"/>
      <c r="AB22" s="1792"/>
      <c r="AC22" s="1792"/>
      <c r="AD22" s="1184"/>
      <c r="AE22" s="1792"/>
      <c r="AF22" s="1184"/>
      <c r="AG22" s="1792"/>
      <c r="AH22" s="1792"/>
      <c r="AI22" s="1854"/>
      <c r="AJ22" s="1215" t="s">
        <v>393</v>
      </c>
      <c r="AK22" s="1854"/>
      <c r="AL22" s="1873"/>
      <c r="AM22" s="1799"/>
      <c r="AN22" s="1859"/>
      <c r="AO22" s="1859"/>
      <c r="AP22" s="1859"/>
      <c r="AQ22" s="1859"/>
    </row>
    <row r="23" spans="1:43" ht="25.5" x14ac:dyDescent="0.2">
      <c r="A23" s="1792"/>
      <c r="B23" s="1183" t="s">
        <v>1981</v>
      </c>
      <c r="C23" s="1798"/>
      <c r="D23" s="1798"/>
      <c r="E23" s="1180" t="s">
        <v>524</v>
      </c>
      <c r="F23" s="195">
        <v>39944</v>
      </c>
      <c r="G23" s="193">
        <v>20000000</v>
      </c>
      <c r="H23" s="1791"/>
      <c r="I23" s="1179" t="s">
        <v>525</v>
      </c>
      <c r="J23" s="1798"/>
      <c r="K23" s="193">
        <v>19942931</v>
      </c>
      <c r="L23" s="1791"/>
      <c r="M23" s="1791"/>
      <c r="N23" s="1791"/>
      <c r="O23" s="1792"/>
      <c r="P23" s="193"/>
      <c r="Q23" s="193"/>
      <c r="R23" s="193"/>
      <c r="S23" s="193"/>
      <c r="T23" s="1792"/>
      <c r="U23" s="1792"/>
      <c r="V23" s="1792"/>
      <c r="W23" s="1791"/>
      <c r="X23" s="1791"/>
      <c r="Y23" s="1792"/>
      <c r="Z23" s="1792"/>
      <c r="AA23" s="1792"/>
      <c r="AB23" s="1792"/>
      <c r="AC23" s="1792"/>
      <c r="AD23" s="1184"/>
      <c r="AE23" s="1792"/>
      <c r="AF23" s="1184"/>
      <c r="AG23" s="1792"/>
      <c r="AH23" s="1792"/>
      <c r="AI23" s="1854"/>
      <c r="AJ23" s="1215" t="s">
        <v>422</v>
      </c>
      <c r="AK23" s="1854"/>
      <c r="AL23" s="1873"/>
      <c r="AM23" s="1799"/>
      <c r="AN23" s="1859"/>
      <c r="AO23" s="1859"/>
      <c r="AP23" s="1859"/>
      <c r="AQ23" s="1859"/>
    </row>
    <row r="24" spans="1:43" ht="38.25" x14ac:dyDescent="0.2">
      <c r="A24" s="1792"/>
      <c r="B24" s="1183" t="s">
        <v>1982</v>
      </c>
      <c r="C24" s="1798"/>
      <c r="D24" s="1798"/>
      <c r="E24" s="1180" t="s">
        <v>526</v>
      </c>
      <c r="F24" s="195">
        <v>39944</v>
      </c>
      <c r="G24" s="193">
        <v>25000000</v>
      </c>
      <c r="H24" s="1791"/>
      <c r="I24" s="1179" t="s">
        <v>527</v>
      </c>
      <c r="J24" s="1798"/>
      <c r="K24" s="193">
        <v>24882423</v>
      </c>
      <c r="L24" s="1791"/>
      <c r="M24" s="1791"/>
      <c r="N24" s="1791"/>
      <c r="O24" s="1792"/>
      <c r="P24" s="193"/>
      <c r="Q24" s="193"/>
      <c r="R24" s="193"/>
      <c r="S24" s="193"/>
      <c r="T24" s="1792"/>
      <c r="U24" s="1792"/>
      <c r="V24" s="1792"/>
      <c r="W24" s="1791"/>
      <c r="X24" s="1791"/>
      <c r="Y24" s="1792"/>
      <c r="Z24" s="1792"/>
      <c r="AA24" s="1792"/>
      <c r="AB24" s="1792"/>
      <c r="AC24" s="1792"/>
      <c r="AD24" s="1184"/>
      <c r="AE24" s="1792"/>
      <c r="AF24" s="1184"/>
      <c r="AG24" s="1792"/>
      <c r="AH24" s="1792"/>
      <c r="AI24" s="1854"/>
      <c r="AJ24" s="1215" t="s">
        <v>528</v>
      </c>
      <c r="AK24" s="1854"/>
      <c r="AL24" s="1873"/>
      <c r="AM24" s="1799"/>
      <c r="AN24" s="1859"/>
      <c r="AO24" s="1859"/>
      <c r="AP24" s="1859"/>
      <c r="AQ24" s="1859"/>
    </row>
    <row r="25" spans="1:43" ht="17.25" customHeight="1" x14ac:dyDescent="0.2">
      <c r="A25" s="1872" t="s">
        <v>293</v>
      </c>
      <c r="B25" s="1183" t="s">
        <v>1921</v>
      </c>
      <c r="C25" s="1791" t="s">
        <v>313</v>
      </c>
      <c r="D25" s="1791" t="s">
        <v>314</v>
      </c>
      <c r="E25" s="1180" t="s">
        <v>315</v>
      </c>
      <c r="F25" s="195">
        <v>39944</v>
      </c>
      <c r="G25" s="193">
        <v>15000000</v>
      </c>
      <c r="H25" s="1797">
        <v>39997</v>
      </c>
      <c r="I25" s="1179" t="s">
        <v>486</v>
      </c>
      <c r="J25" s="1797">
        <v>39997</v>
      </c>
      <c r="K25" s="1217">
        <v>14986979.4</v>
      </c>
      <c r="L25" s="1797">
        <v>40007</v>
      </c>
      <c r="M25" s="1797">
        <v>40028</v>
      </c>
      <c r="N25" s="1808" t="s">
        <v>318</v>
      </c>
      <c r="O25" s="1875">
        <v>115038878.22</v>
      </c>
      <c r="P25" s="193"/>
      <c r="Q25" s="193"/>
      <c r="R25" s="193"/>
      <c r="S25" s="193"/>
      <c r="T25" s="1791">
        <v>0</v>
      </c>
      <c r="U25" s="1791">
        <v>0</v>
      </c>
      <c r="V25" s="1791">
        <v>0</v>
      </c>
      <c r="W25" s="1797">
        <v>40088</v>
      </c>
      <c r="X25" s="1797">
        <v>40163</v>
      </c>
      <c r="Y25" s="1797"/>
      <c r="Z25" s="1799">
        <v>115038878.22</v>
      </c>
      <c r="AA25" s="1797"/>
      <c r="AB25" s="1797"/>
      <c r="AC25" s="1797"/>
      <c r="AD25" s="195"/>
      <c r="AE25" s="1797"/>
      <c r="AF25" s="195"/>
      <c r="AG25" s="1797"/>
      <c r="AH25" s="1797" t="s">
        <v>620</v>
      </c>
      <c r="AI25" s="1871">
        <f>Y25+Z25+AA25+AB25+AC25+AE25+AG25</f>
        <v>115038878.22</v>
      </c>
      <c r="AJ25" s="1215" t="s">
        <v>407</v>
      </c>
      <c r="AK25" s="1861" t="s">
        <v>490</v>
      </c>
      <c r="AL25" s="1861">
        <v>3204892543</v>
      </c>
      <c r="AM25" s="1858"/>
      <c r="AN25" s="1860"/>
      <c r="AO25" s="1859"/>
      <c r="AP25" s="1860"/>
      <c r="AQ25" s="1860" t="s">
        <v>1853</v>
      </c>
    </row>
    <row r="26" spans="1:43" x14ac:dyDescent="0.2">
      <c r="A26" s="1806"/>
      <c r="B26" s="1183" t="s">
        <v>1983</v>
      </c>
      <c r="C26" s="1791"/>
      <c r="D26" s="1791"/>
      <c r="E26" s="1180" t="s">
        <v>187</v>
      </c>
      <c r="F26" s="195">
        <v>39944</v>
      </c>
      <c r="G26" s="193">
        <v>30000000</v>
      </c>
      <c r="H26" s="1797"/>
      <c r="I26" s="1179" t="s">
        <v>487</v>
      </c>
      <c r="J26" s="1797"/>
      <c r="K26" s="1218">
        <v>29993383.149999999</v>
      </c>
      <c r="L26" s="1797"/>
      <c r="M26" s="1797"/>
      <c r="N26" s="1797"/>
      <c r="O26" s="1875"/>
      <c r="P26" s="193"/>
      <c r="Q26" s="193"/>
      <c r="R26" s="193"/>
      <c r="S26" s="193"/>
      <c r="T26" s="1791"/>
      <c r="U26" s="1791"/>
      <c r="V26" s="1791"/>
      <c r="W26" s="1797"/>
      <c r="X26" s="1797"/>
      <c r="Y26" s="1797"/>
      <c r="Z26" s="1799"/>
      <c r="AA26" s="1797"/>
      <c r="AB26" s="1797"/>
      <c r="AC26" s="1797"/>
      <c r="AD26" s="195"/>
      <c r="AE26" s="1797"/>
      <c r="AF26" s="195"/>
      <c r="AG26" s="1797"/>
      <c r="AH26" s="1797"/>
      <c r="AI26" s="1871"/>
      <c r="AJ26" s="1215" t="s">
        <v>407</v>
      </c>
      <c r="AK26" s="1861"/>
      <c r="AL26" s="1861"/>
      <c r="AM26" s="1858"/>
      <c r="AN26" s="1860"/>
      <c r="AO26" s="1859"/>
      <c r="AP26" s="1860"/>
      <c r="AQ26" s="1860"/>
    </row>
    <row r="27" spans="1:43" ht="25.5" x14ac:dyDescent="0.2">
      <c r="A27" s="1806"/>
      <c r="B27" s="1183" t="s">
        <v>1984</v>
      </c>
      <c r="C27" s="1791"/>
      <c r="D27" s="1791"/>
      <c r="E27" s="1180" t="s">
        <v>316</v>
      </c>
      <c r="F27" s="195">
        <v>39944</v>
      </c>
      <c r="G27" s="193">
        <v>35662490</v>
      </c>
      <c r="H27" s="1797"/>
      <c r="I27" s="1179" t="s">
        <v>488</v>
      </c>
      <c r="J27" s="1797"/>
      <c r="K27" s="1218">
        <v>35634773.439999998</v>
      </c>
      <c r="L27" s="1797"/>
      <c r="M27" s="1797"/>
      <c r="N27" s="1797"/>
      <c r="O27" s="1875"/>
      <c r="P27" s="193"/>
      <c r="Q27" s="193"/>
      <c r="R27" s="193"/>
      <c r="S27" s="193"/>
      <c r="T27" s="1791"/>
      <c r="U27" s="1791"/>
      <c r="V27" s="1791"/>
      <c r="W27" s="1797"/>
      <c r="X27" s="1797"/>
      <c r="Y27" s="1797"/>
      <c r="Z27" s="1799"/>
      <c r="AA27" s="1797"/>
      <c r="AB27" s="1797"/>
      <c r="AC27" s="1797"/>
      <c r="AD27" s="195"/>
      <c r="AE27" s="1797"/>
      <c r="AF27" s="195"/>
      <c r="AG27" s="1797"/>
      <c r="AH27" s="1797"/>
      <c r="AI27" s="1871"/>
      <c r="AJ27" s="1215" t="s">
        <v>393</v>
      </c>
      <c r="AK27" s="1861"/>
      <c r="AL27" s="1861"/>
      <c r="AM27" s="1858"/>
      <c r="AN27" s="1860"/>
      <c r="AO27" s="1859"/>
      <c r="AP27" s="1860"/>
      <c r="AQ27" s="1860"/>
    </row>
    <row r="28" spans="1:43" ht="25.5" x14ac:dyDescent="0.2">
      <c r="A28" s="1806"/>
      <c r="B28" s="1183" t="s">
        <v>1924</v>
      </c>
      <c r="C28" s="1806"/>
      <c r="D28" s="1806"/>
      <c r="E28" s="1180" t="s">
        <v>317</v>
      </c>
      <c r="F28" s="195">
        <v>39944</v>
      </c>
      <c r="G28" s="193">
        <v>34495368</v>
      </c>
      <c r="H28" s="1797"/>
      <c r="I28" s="1179" t="s">
        <v>489</v>
      </c>
      <c r="J28" s="1797"/>
      <c r="K28" s="1218">
        <v>34423742.229999997</v>
      </c>
      <c r="L28" s="1797"/>
      <c r="M28" s="1797"/>
      <c r="N28" s="1797"/>
      <c r="O28" s="1875"/>
      <c r="P28" s="193"/>
      <c r="Q28" s="193"/>
      <c r="R28" s="193"/>
      <c r="S28" s="193"/>
      <c r="T28" s="1791"/>
      <c r="U28" s="1791"/>
      <c r="V28" s="1791"/>
      <c r="W28" s="1797"/>
      <c r="X28" s="1797"/>
      <c r="Y28" s="1797"/>
      <c r="Z28" s="1799"/>
      <c r="AA28" s="1797"/>
      <c r="AB28" s="1797"/>
      <c r="AC28" s="1797"/>
      <c r="AD28" s="195"/>
      <c r="AE28" s="1797"/>
      <c r="AF28" s="195"/>
      <c r="AG28" s="1797"/>
      <c r="AH28" s="1797"/>
      <c r="AI28" s="1871"/>
      <c r="AJ28" s="1215" t="s">
        <v>392</v>
      </c>
      <c r="AK28" s="1861"/>
      <c r="AL28" s="1861"/>
      <c r="AM28" s="1858"/>
      <c r="AN28" s="1860"/>
      <c r="AO28" s="1859"/>
      <c r="AP28" s="1860"/>
      <c r="AQ28" s="1860"/>
    </row>
    <row r="29" spans="1:43" ht="25.5" x14ac:dyDescent="0.2">
      <c r="A29" s="1791" t="s">
        <v>294</v>
      </c>
      <c r="B29" s="1183" t="s">
        <v>1672</v>
      </c>
      <c r="C29" s="1791" t="s">
        <v>302</v>
      </c>
      <c r="D29" s="1791" t="s">
        <v>307</v>
      </c>
      <c r="E29" s="1180" t="s">
        <v>320</v>
      </c>
      <c r="F29" s="195">
        <v>39944</v>
      </c>
      <c r="G29" s="193">
        <v>20000000</v>
      </c>
      <c r="H29" s="1797">
        <v>39997</v>
      </c>
      <c r="I29" s="1179" t="s">
        <v>498</v>
      </c>
      <c r="J29" s="1797">
        <v>39997</v>
      </c>
      <c r="K29" s="193">
        <v>19956218</v>
      </c>
      <c r="L29" s="1797">
        <v>40007</v>
      </c>
      <c r="M29" s="1797">
        <v>40028</v>
      </c>
      <c r="N29" s="1791">
        <v>2</v>
      </c>
      <c r="O29" s="1778">
        <v>115597528</v>
      </c>
      <c r="P29" s="193"/>
      <c r="Q29" s="193"/>
      <c r="R29" s="193"/>
      <c r="S29" s="193"/>
      <c r="T29" s="1791">
        <v>0</v>
      </c>
      <c r="U29" s="1791">
        <v>0</v>
      </c>
      <c r="V29" s="1791">
        <v>0</v>
      </c>
      <c r="W29" s="1863">
        <v>40084</v>
      </c>
      <c r="X29" s="1863">
        <v>40088</v>
      </c>
      <c r="Y29" s="1854"/>
      <c r="Z29" s="193">
        <v>19687499</v>
      </c>
      <c r="AA29" s="1854"/>
      <c r="AB29" s="1854"/>
      <c r="AC29" s="1854"/>
      <c r="AD29" s="193"/>
      <c r="AE29" s="1854"/>
      <c r="AF29" s="193"/>
      <c r="AG29" s="1854"/>
      <c r="AH29" s="1854" t="s">
        <v>619</v>
      </c>
      <c r="AI29" s="1854">
        <f>Y29+Z29+AA29+AB29+AC29+AE29+AG29</f>
        <v>19687499</v>
      </c>
      <c r="AJ29" s="1215" t="s">
        <v>393</v>
      </c>
      <c r="AK29" s="1861" t="s">
        <v>502</v>
      </c>
      <c r="AL29" s="1861">
        <v>3202723305</v>
      </c>
      <c r="AM29" s="1870">
        <v>2294315</v>
      </c>
      <c r="AN29" s="1862"/>
      <c r="AO29" s="1859" t="s">
        <v>1229</v>
      </c>
      <c r="AP29" s="1862"/>
      <c r="AQ29" s="1862" t="s">
        <v>1853</v>
      </c>
    </row>
    <row r="30" spans="1:43" ht="25.5" x14ac:dyDescent="0.2">
      <c r="A30" s="1791"/>
      <c r="B30" s="1183" t="s">
        <v>1673</v>
      </c>
      <c r="C30" s="1791"/>
      <c r="D30" s="1791"/>
      <c r="E30" s="1180" t="s">
        <v>321</v>
      </c>
      <c r="F30" s="195">
        <v>39944</v>
      </c>
      <c r="G30" s="193">
        <v>34495368</v>
      </c>
      <c r="H30" s="1797"/>
      <c r="I30" s="1179" t="s">
        <v>499</v>
      </c>
      <c r="J30" s="1797"/>
      <c r="K30" s="193">
        <v>34307910</v>
      </c>
      <c r="L30" s="1797"/>
      <c r="M30" s="1797"/>
      <c r="N30" s="1791"/>
      <c r="O30" s="1790"/>
      <c r="P30" s="193"/>
      <c r="Q30" s="193"/>
      <c r="R30" s="193"/>
      <c r="S30" s="193"/>
      <c r="T30" s="1791"/>
      <c r="U30" s="1791"/>
      <c r="V30" s="1791"/>
      <c r="W30" s="1863"/>
      <c r="X30" s="1863"/>
      <c r="Y30" s="1854"/>
      <c r="Z30" s="193">
        <v>34141662</v>
      </c>
      <c r="AA30" s="1854"/>
      <c r="AB30" s="1854"/>
      <c r="AC30" s="1854"/>
      <c r="AD30" s="193"/>
      <c r="AE30" s="1854"/>
      <c r="AF30" s="193"/>
      <c r="AG30" s="1854"/>
      <c r="AH30" s="1854"/>
      <c r="AI30" s="1854"/>
      <c r="AJ30" s="1215" t="s">
        <v>393</v>
      </c>
      <c r="AK30" s="1861"/>
      <c r="AL30" s="1861"/>
      <c r="AM30" s="1870"/>
      <c r="AN30" s="1862"/>
      <c r="AO30" s="1859"/>
      <c r="AP30" s="1862"/>
      <c r="AQ30" s="1862"/>
    </row>
    <row r="31" spans="1:43" ht="25.5" x14ac:dyDescent="0.2">
      <c r="A31" s="1791"/>
      <c r="B31" s="1183" t="s">
        <v>1674</v>
      </c>
      <c r="C31" s="1791"/>
      <c r="D31" s="1791"/>
      <c r="E31" s="1180" t="s">
        <v>322</v>
      </c>
      <c r="F31" s="195">
        <v>39944</v>
      </c>
      <c r="G31" s="193">
        <v>31417024</v>
      </c>
      <c r="H31" s="1797"/>
      <c r="I31" s="1179" t="s">
        <v>500</v>
      </c>
      <c r="J31" s="1797"/>
      <c r="K31" s="193">
        <v>31335833</v>
      </c>
      <c r="L31" s="1797"/>
      <c r="M31" s="1797"/>
      <c r="N31" s="1791"/>
      <c r="O31" s="1790"/>
      <c r="P31" s="193"/>
      <c r="Q31" s="193"/>
      <c r="R31" s="193"/>
      <c r="S31" s="193"/>
      <c r="T31" s="1791"/>
      <c r="U31" s="1791"/>
      <c r="V31" s="1791"/>
      <c r="W31" s="1863"/>
      <c r="X31" s="1863"/>
      <c r="Y31" s="1854"/>
      <c r="Z31" s="193">
        <v>30167942</v>
      </c>
      <c r="AA31" s="1854"/>
      <c r="AB31" s="1854"/>
      <c r="AC31" s="1854"/>
      <c r="AD31" s="193"/>
      <c r="AE31" s="1854"/>
      <c r="AF31" s="193"/>
      <c r="AG31" s="1854"/>
      <c r="AH31" s="1854"/>
      <c r="AI31" s="1854"/>
      <c r="AJ31" s="1215" t="s">
        <v>393</v>
      </c>
      <c r="AK31" s="1861"/>
      <c r="AL31" s="1861"/>
      <c r="AM31" s="1870"/>
      <c r="AN31" s="1862"/>
      <c r="AO31" s="1859"/>
      <c r="AP31" s="1862"/>
      <c r="AQ31" s="1862"/>
    </row>
    <row r="32" spans="1:43" ht="25.5" x14ac:dyDescent="0.2">
      <c r="A32" s="1791"/>
      <c r="B32" s="1183" t="s">
        <v>1675</v>
      </c>
      <c r="C32" s="1791"/>
      <c r="D32" s="1791"/>
      <c r="E32" s="1180" t="s">
        <v>189</v>
      </c>
      <c r="F32" s="195">
        <v>39944</v>
      </c>
      <c r="G32" s="193">
        <v>30026454</v>
      </c>
      <c r="H32" s="1797"/>
      <c r="I32" s="1179" t="s">
        <v>501</v>
      </c>
      <c r="J32" s="1797"/>
      <c r="K32" s="193">
        <v>29997567</v>
      </c>
      <c r="L32" s="1797"/>
      <c r="M32" s="1797"/>
      <c r="N32" s="1791"/>
      <c r="O32" s="1779"/>
      <c r="P32" s="193"/>
      <c r="Q32" s="193"/>
      <c r="R32" s="193"/>
      <c r="S32" s="193"/>
      <c r="T32" s="1791"/>
      <c r="U32" s="1791"/>
      <c r="V32" s="1791"/>
      <c r="W32" s="1863"/>
      <c r="X32" s="1863"/>
      <c r="Y32" s="1854"/>
      <c r="Z32" s="193">
        <v>29306110</v>
      </c>
      <c r="AA32" s="1854"/>
      <c r="AB32" s="1854"/>
      <c r="AC32" s="1854"/>
      <c r="AD32" s="193"/>
      <c r="AE32" s="1854"/>
      <c r="AF32" s="193"/>
      <c r="AG32" s="1854"/>
      <c r="AH32" s="1854"/>
      <c r="AI32" s="1854"/>
      <c r="AJ32" s="1215" t="s">
        <v>407</v>
      </c>
      <c r="AK32" s="1861"/>
      <c r="AL32" s="1861"/>
      <c r="AM32" s="1870"/>
      <c r="AN32" s="1862"/>
      <c r="AO32" s="1859"/>
      <c r="AP32" s="1862"/>
      <c r="AQ32" s="1862"/>
    </row>
    <row r="33" spans="1:43" ht="25.5" x14ac:dyDescent="0.2">
      <c r="A33" s="1791" t="s">
        <v>295</v>
      </c>
      <c r="B33" s="1183" t="s">
        <v>1676</v>
      </c>
      <c r="C33" s="1798" t="s">
        <v>1851</v>
      </c>
      <c r="D33" s="1798" t="s">
        <v>307</v>
      </c>
      <c r="E33" s="1180" t="s">
        <v>190</v>
      </c>
      <c r="F33" s="195">
        <v>39944</v>
      </c>
      <c r="G33" s="193">
        <v>20000000</v>
      </c>
      <c r="H33" s="1809">
        <v>39997</v>
      </c>
      <c r="I33" s="1179" t="s">
        <v>503</v>
      </c>
      <c r="J33" s="1809">
        <v>39997</v>
      </c>
      <c r="K33" s="193">
        <v>19991346</v>
      </c>
      <c r="L33" s="1809">
        <v>40003</v>
      </c>
      <c r="M33" s="1809">
        <v>40028</v>
      </c>
      <c r="N33" s="1808" t="s">
        <v>318</v>
      </c>
      <c r="O33" s="1854">
        <v>126667800</v>
      </c>
      <c r="P33" s="193"/>
      <c r="Q33" s="193"/>
      <c r="R33" s="193"/>
      <c r="S33" s="193"/>
      <c r="T33" s="1185">
        <v>40091</v>
      </c>
      <c r="U33" s="1185">
        <v>30</v>
      </c>
      <c r="V33" s="1186">
        <v>5999937</v>
      </c>
      <c r="W33" s="1863">
        <v>40136</v>
      </c>
      <c r="X33" s="1863">
        <v>40167</v>
      </c>
      <c r="Y33" s="1216">
        <v>5999937</v>
      </c>
      <c r="Z33" s="1187">
        <f>Y33+K33</f>
        <v>25991283</v>
      </c>
      <c r="AA33" s="1854"/>
      <c r="AB33" s="1854"/>
      <c r="AC33" s="1854"/>
      <c r="AD33" s="193"/>
      <c r="AE33" s="1854"/>
      <c r="AF33" s="193"/>
      <c r="AG33" s="1854"/>
      <c r="AH33" s="1854" t="s">
        <v>621</v>
      </c>
      <c r="AI33" s="1854">
        <f>Y33+Y36+Z33+AA33+AB33+AC33+AE33+AG33</f>
        <v>43991220</v>
      </c>
      <c r="AJ33" s="1215" t="s">
        <v>422</v>
      </c>
      <c r="AK33" s="1854" t="s">
        <v>502</v>
      </c>
      <c r="AL33" s="1854">
        <v>3202723305</v>
      </c>
      <c r="AM33" s="1867"/>
      <c r="AN33" s="1865" t="s">
        <v>1229</v>
      </c>
      <c r="AO33" s="1851" t="s">
        <v>1229</v>
      </c>
      <c r="AP33" s="1865"/>
      <c r="AQ33" s="1865" t="s">
        <v>1853</v>
      </c>
    </row>
    <row r="34" spans="1:43" ht="15" customHeight="1" x14ac:dyDescent="0.2">
      <c r="A34" s="1792"/>
      <c r="B34" s="1188" t="s">
        <v>1677</v>
      </c>
      <c r="C34" s="1800"/>
      <c r="D34" s="1800"/>
      <c r="E34" s="1180" t="s">
        <v>191</v>
      </c>
      <c r="F34" s="195">
        <v>39944</v>
      </c>
      <c r="G34" s="193">
        <v>21000000</v>
      </c>
      <c r="H34" s="1800"/>
      <c r="I34" s="1179" t="s">
        <v>504</v>
      </c>
      <c r="J34" s="1800"/>
      <c r="K34" s="193">
        <v>20985664</v>
      </c>
      <c r="L34" s="1800"/>
      <c r="M34" s="1809"/>
      <c r="N34" s="1797"/>
      <c r="O34" s="1792"/>
      <c r="P34" s="193"/>
      <c r="Q34" s="193"/>
      <c r="R34" s="193"/>
      <c r="S34" s="193"/>
      <c r="T34" s="1189"/>
      <c r="U34" s="1189"/>
      <c r="V34" s="1189"/>
      <c r="W34" s="1864"/>
      <c r="X34" s="1864"/>
      <c r="Y34" s="1216"/>
      <c r="Z34" s="1190">
        <f>K34</f>
        <v>20985664</v>
      </c>
      <c r="AA34" s="1792"/>
      <c r="AB34" s="1792"/>
      <c r="AC34" s="1792"/>
      <c r="AD34" s="1184"/>
      <c r="AE34" s="1792"/>
      <c r="AF34" s="1184"/>
      <c r="AG34" s="1792"/>
      <c r="AH34" s="1854"/>
      <c r="AI34" s="1854"/>
      <c r="AJ34" s="1215" t="s">
        <v>422</v>
      </c>
      <c r="AK34" s="1792"/>
      <c r="AL34" s="1792"/>
      <c r="AM34" s="1868"/>
      <c r="AN34" s="1866"/>
      <c r="AO34" s="1869"/>
      <c r="AP34" s="1866"/>
      <c r="AQ34" s="1866"/>
    </row>
    <row r="35" spans="1:43" ht="25.5" x14ac:dyDescent="0.2">
      <c r="A35" s="1792"/>
      <c r="B35" s="1188" t="s">
        <v>1678</v>
      </c>
      <c r="C35" s="1800"/>
      <c r="D35" s="1800"/>
      <c r="E35" s="1180" t="s">
        <v>323</v>
      </c>
      <c r="F35" s="195">
        <v>39944</v>
      </c>
      <c r="G35" s="193">
        <v>20532343</v>
      </c>
      <c r="H35" s="1800"/>
      <c r="I35" s="1179" t="s">
        <v>505</v>
      </c>
      <c r="J35" s="1800"/>
      <c r="K35" s="193">
        <v>20410044</v>
      </c>
      <c r="L35" s="1800"/>
      <c r="M35" s="1809"/>
      <c r="N35" s="1797"/>
      <c r="O35" s="1792"/>
      <c r="P35" s="193"/>
      <c r="Q35" s="193"/>
      <c r="R35" s="193"/>
      <c r="S35" s="193"/>
      <c r="T35" s="1189">
        <v>40091</v>
      </c>
      <c r="U35" s="1185">
        <v>30</v>
      </c>
      <c r="V35" s="193">
        <v>9994865</v>
      </c>
      <c r="W35" s="1864"/>
      <c r="X35" s="1864"/>
      <c r="Y35" s="1216"/>
      <c r="Z35" s="1190">
        <f>V35+K35</f>
        <v>30404909</v>
      </c>
      <c r="AA35" s="1792"/>
      <c r="AB35" s="1792"/>
      <c r="AC35" s="1792"/>
      <c r="AD35" s="1184"/>
      <c r="AE35" s="1792"/>
      <c r="AF35" s="1184"/>
      <c r="AG35" s="1792"/>
      <c r="AH35" s="1854"/>
      <c r="AI35" s="1854"/>
      <c r="AJ35" s="1215" t="s">
        <v>422</v>
      </c>
      <c r="AK35" s="1792"/>
      <c r="AL35" s="1792"/>
      <c r="AM35" s="1868"/>
      <c r="AN35" s="1866"/>
      <c r="AO35" s="1869"/>
      <c r="AP35" s="1866"/>
      <c r="AQ35" s="1866"/>
    </row>
    <row r="36" spans="1:43" x14ac:dyDescent="0.2">
      <c r="A36" s="1792"/>
      <c r="B36" s="1188" t="s">
        <v>1679</v>
      </c>
      <c r="C36" s="1800"/>
      <c r="D36" s="1800"/>
      <c r="E36" s="1180" t="s">
        <v>324</v>
      </c>
      <c r="F36" s="195">
        <v>39944</v>
      </c>
      <c r="G36" s="193">
        <v>25000000</v>
      </c>
      <c r="H36" s="1800"/>
      <c r="I36" s="1179" t="s">
        <v>506</v>
      </c>
      <c r="J36" s="1800"/>
      <c r="K36" s="193">
        <v>24965847</v>
      </c>
      <c r="L36" s="1800"/>
      <c r="M36" s="1809"/>
      <c r="N36" s="1797"/>
      <c r="O36" s="1792"/>
      <c r="P36" s="193"/>
      <c r="Q36" s="193"/>
      <c r="R36" s="193"/>
      <c r="S36" s="193"/>
      <c r="T36" s="1189">
        <v>40091</v>
      </c>
      <c r="U36" s="1185">
        <v>30</v>
      </c>
      <c r="V36" s="193">
        <v>31999952</v>
      </c>
      <c r="W36" s="1864"/>
      <c r="X36" s="1864"/>
      <c r="Y36" s="1216">
        <v>12000000</v>
      </c>
      <c r="Z36" s="1190">
        <f>Y36+K36</f>
        <v>36965847</v>
      </c>
      <c r="AA36" s="1792"/>
      <c r="AB36" s="1792"/>
      <c r="AC36" s="1792"/>
      <c r="AD36" s="1184"/>
      <c r="AE36" s="1792"/>
      <c r="AF36" s="1184"/>
      <c r="AG36" s="1792"/>
      <c r="AH36" s="1854"/>
      <c r="AI36" s="1854"/>
      <c r="AJ36" s="1215" t="s">
        <v>422</v>
      </c>
      <c r="AK36" s="1792"/>
      <c r="AL36" s="1792"/>
      <c r="AM36" s="1868"/>
      <c r="AN36" s="1866"/>
      <c r="AO36" s="1869"/>
      <c r="AP36" s="1866"/>
      <c r="AQ36" s="1866"/>
    </row>
    <row r="37" spans="1:43" ht="25.5" x14ac:dyDescent="0.2">
      <c r="A37" s="1792"/>
      <c r="B37" s="1188" t="s">
        <v>1680</v>
      </c>
      <c r="C37" s="1800"/>
      <c r="D37" s="1800"/>
      <c r="E37" s="1180" t="s">
        <v>325</v>
      </c>
      <c r="F37" s="195">
        <v>39944</v>
      </c>
      <c r="G37" s="193">
        <v>40377863</v>
      </c>
      <c r="H37" s="1800"/>
      <c r="I37" s="1179" t="s">
        <v>507</v>
      </c>
      <c r="J37" s="1800"/>
      <c r="K37" s="193">
        <v>40314899</v>
      </c>
      <c r="L37" s="1800"/>
      <c r="M37" s="1809"/>
      <c r="N37" s="1797"/>
      <c r="O37" s="1792"/>
      <c r="P37" s="193"/>
      <c r="Q37" s="193"/>
      <c r="R37" s="193"/>
      <c r="S37" s="193"/>
      <c r="T37" s="1189"/>
      <c r="U37" s="1189"/>
      <c r="V37" s="1191"/>
      <c r="W37" s="1864"/>
      <c r="X37" s="1864"/>
      <c r="Y37" s="1216"/>
      <c r="Z37" s="1192">
        <v>40313877</v>
      </c>
      <c r="AA37" s="1792"/>
      <c r="AB37" s="1792"/>
      <c r="AC37" s="1792"/>
      <c r="AD37" s="1184"/>
      <c r="AE37" s="1792"/>
      <c r="AF37" s="1184"/>
      <c r="AG37" s="1792"/>
      <c r="AH37" s="1854"/>
      <c r="AI37" s="1854"/>
      <c r="AJ37" s="1215" t="s">
        <v>423</v>
      </c>
      <c r="AK37" s="1792"/>
      <c r="AL37" s="1792"/>
      <c r="AM37" s="1868"/>
      <c r="AN37" s="1866"/>
      <c r="AO37" s="1869"/>
      <c r="AP37" s="1866"/>
      <c r="AQ37" s="1866"/>
    </row>
    <row r="38" spans="1:43" ht="17.25" customHeight="1" x14ac:dyDescent="0.2">
      <c r="A38" s="194" t="s">
        <v>296</v>
      </c>
      <c r="B38" s="1178" t="s">
        <v>297</v>
      </c>
      <c r="C38" s="192" t="s">
        <v>298</v>
      </c>
      <c r="D38" s="194" t="s">
        <v>299</v>
      </c>
      <c r="E38" s="1180" t="s">
        <v>300</v>
      </c>
      <c r="F38" s="195">
        <v>39974</v>
      </c>
      <c r="G38" s="193">
        <v>5500000</v>
      </c>
      <c r="H38" s="195">
        <v>39997</v>
      </c>
      <c r="I38" s="1179" t="s">
        <v>508</v>
      </c>
      <c r="J38" s="195">
        <v>39997</v>
      </c>
      <c r="K38" s="193">
        <v>5495500</v>
      </c>
      <c r="L38" s="195">
        <v>39997</v>
      </c>
      <c r="M38" s="195">
        <v>40011</v>
      </c>
      <c r="N38" s="194">
        <v>15</v>
      </c>
      <c r="O38" s="193">
        <v>5495500</v>
      </c>
      <c r="P38" s="193"/>
      <c r="Q38" s="193"/>
      <c r="R38" s="193"/>
      <c r="S38" s="193"/>
      <c r="T38" s="194">
        <v>0</v>
      </c>
      <c r="U38" s="194">
        <v>0</v>
      </c>
      <c r="V38" s="194">
        <v>0</v>
      </c>
      <c r="W38" s="195">
        <v>40036</v>
      </c>
      <c r="X38" s="195"/>
      <c r="Y38" s="1216"/>
      <c r="Z38" s="1216">
        <v>5495500</v>
      </c>
      <c r="AA38" s="1216"/>
      <c r="AB38" s="1216"/>
      <c r="AC38" s="1216"/>
      <c r="AD38" s="1216"/>
      <c r="AE38" s="1216"/>
      <c r="AF38" s="1216"/>
      <c r="AG38" s="1216"/>
      <c r="AH38" s="193" t="s">
        <v>125</v>
      </c>
      <c r="AI38" s="1214">
        <f>Y38+Z38+AA38+AB38+AC38+AE38+AG38</f>
        <v>5495500</v>
      </c>
      <c r="AJ38" s="1215" t="s">
        <v>509</v>
      </c>
      <c r="AK38" s="175" t="s">
        <v>90</v>
      </c>
      <c r="AL38" s="175">
        <v>3102637088</v>
      </c>
      <c r="AM38" s="1209"/>
      <c r="AN38" s="1210" t="s">
        <v>1229</v>
      </c>
      <c r="AO38" s="1211" t="s">
        <v>1229</v>
      </c>
      <c r="AP38" s="1210" t="s">
        <v>1229</v>
      </c>
      <c r="AQ38" s="175" t="s">
        <v>1853</v>
      </c>
    </row>
    <row r="39" spans="1:43" ht="25.5" x14ac:dyDescent="0.2">
      <c r="A39" s="1791" t="s">
        <v>339</v>
      </c>
      <c r="B39" s="1183" t="s">
        <v>1815</v>
      </c>
      <c r="C39" s="1791" t="s">
        <v>445</v>
      </c>
      <c r="D39" s="1791" t="s">
        <v>446</v>
      </c>
      <c r="E39" s="1180" t="s">
        <v>180</v>
      </c>
      <c r="F39" s="195">
        <v>39944</v>
      </c>
      <c r="G39" s="193">
        <v>28000000</v>
      </c>
      <c r="H39" s="1797">
        <v>40002</v>
      </c>
      <c r="I39" s="1179" t="s">
        <v>479</v>
      </c>
      <c r="J39" s="1797">
        <v>40002</v>
      </c>
      <c r="K39" s="193">
        <v>27974533</v>
      </c>
      <c r="L39" s="1808">
        <v>40003</v>
      </c>
      <c r="M39" s="1797">
        <v>40028</v>
      </c>
      <c r="N39" s="1791">
        <v>2</v>
      </c>
      <c r="O39" s="1854">
        <v>125238648</v>
      </c>
      <c r="P39" s="193"/>
      <c r="Q39" s="193"/>
      <c r="R39" s="193"/>
      <c r="S39" s="193"/>
      <c r="T39" s="1791">
        <v>0</v>
      </c>
      <c r="U39" s="1791">
        <v>0</v>
      </c>
      <c r="V39" s="1791">
        <v>0</v>
      </c>
      <c r="W39" s="1797">
        <v>40081</v>
      </c>
      <c r="X39" s="1797">
        <v>40113</v>
      </c>
      <c r="Y39" s="1831"/>
      <c r="Z39" s="1854">
        <v>92431905</v>
      </c>
      <c r="AA39" s="1831"/>
      <c r="AB39" s="1831"/>
      <c r="AC39" s="1831"/>
      <c r="AD39" s="1219"/>
      <c r="AE39" s="1831"/>
      <c r="AF39" s="1219"/>
      <c r="AG39" s="1831"/>
      <c r="AH39" s="1855" t="s">
        <v>622</v>
      </c>
      <c r="AI39" s="1854">
        <f>Y39+Z39+AA39+AB39+AC39+AE39+AG39</f>
        <v>92431905</v>
      </c>
      <c r="AJ39" s="1215" t="s">
        <v>393</v>
      </c>
      <c r="AK39" s="1791" t="s">
        <v>424</v>
      </c>
      <c r="AL39" s="1791">
        <v>3208353629</v>
      </c>
      <c r="AM39" s="1799"/>
      <c r="AN39" s="1859" t="s">
        <v>1229</v>
      </c>
      <c r="AO39" s="1859" t="s">
        <v>1229</v>
      </c>
      <c r="AP39" s="1859" t="s">
        <v>1230</v>
      </c>
      <c r="AQ39" s="1859" t="s">
        <v>1853</v>
      </c>
    </row>
    <row r="40" spans="1:43" ht="25.5" x14ac:dyDescent="0.2">
      <c r="A40" s="1791"/>
      <c r="B40" s="1183" t="s">
        <v>1816</v>
      </c>
      <c r="C40" s="1791"/>
      <c r="D40" s="1791"/>
      <c r="E40" s="1180" t="s">
        <v>480</v>
      </c>
      <c r="F40" s="195">
        <v>39944</v>
      </c>
      <c r="G40" s="193">
        <v>30000000</v>
      </c>
      <c r="H40" s="1797"/>
      <c r="I40" s="1179" t="s">
        <v>481</v>
      </c>
      <c r="J40" s="1797"/>
      <c r="K40" s="193">
        <v>29966435</v>
      </c>
      <c r="L40" s="1808"/>
      <c r="M40" s="1797"/>
      <c r="N40" s="1791"/>
      <c r="O40" s="1854"/>
      <c r="P40" s="193"/>
      <c r="Q40" s="193"/>
      <c r="R40" s="193"/>
      <c r="S40" s="193"/>
      <c r="T40" s="1791"/>
      <c r="U40" s="1791"/>
      <c r="V40" s="1791"/>
      <c r="W40" s="1797"/>
      <c r="X40" s="1797"/>
      <c r="Y40" s="1831"/>
      <c r="Z40" s="1854"/>
      <c r="AA40" s="1831"/>
      <c r="AB40" s="1831"/>
      <c r="AC40" s="1831"/>
      <c r="AD40" s="1219"/>
      <c r="AE40" s="1831"/>
      <c r="AF40" s="1219"/>
      <c r="AG40" s="1831"/>
      <c r="AH40" s="1855"/>
      <c r="AI40" s="1854"/>
      <c r="AJ40" s="1215" t="s">
        <v>407</v>
      </c>
      <c r="AK40" s="1791"/>
      <c r="AL40" s="1791"/>
      <c r="AM40" s="1799"/>
      <c r="AN40" s="1859"/>
      <c r="AO40" s="1859"/>
      <c r="AP40" s="1859"/>
      <c r="AQ40" s="1859"/>
    </row>
    <row r="41" spans="1:43" ht="25.5" x14ac:dyDescent="0.2">
      <c r="A41" s="1791"/>
      <c r="B41" s="1183" t="s">
        <v>1817</v>
      </c>
      <c r="C41" s="1791"/>
      <c r="D41" s="1791"/>
      <c r="E41" s="1180" t="s">
        <v>482</v>
      </c>
      <c r="F41" s="195">
        <v>39944</v>
      </c>
      <c r="G41" s="193">
        <v>34495368</v>
      </c>
      <c r="H41" s="1797"/>
      <c r="I41" s="1179" t="s">
        <v>483</v>
      </c>
      <c r="J41" s="1797"/>
      <c r="K41" s="193">
        <v>34491017</v>
      </c>
      <c r="L41" s="1808"/>
      <c r="M41" s="1797"/>
      <c r="N41" s="1791"/>
      <c r="O41" s="1854"/>
      <c r="P41" s="193"/>
      <c r="Q41" s="193"/>
      <c r="R41" s="193"/>
      <c r="S41" s="193"/>
      <c r="T41" s="1791"/>
      <c r="U41" s="1791"/>
      <c r="V41" s="1791"/>
      <c r="W41" s="1797"/>
      <c r="X41" s="1797"/>
      <c r="Y41" s="1831"/>
      <c r="Z41" s="1854"/>
      <c r="AA41" s="1831"/>
      <c r="AB41" s="1831"/>
      <c r="AC41" s="1831"/>
      <c r="AD41" s="1219"/>
      <c r="AE41" s="1831"/>
      <c r="AF41" s="1219"/>
      <c r="AG41" s="1831"/>
      <c r="AH41" s="1855"/>
      <c r="AI41" s="1854"/>
      <c r="AJ41" s="1215" t="s">
        <v>393</v>
      </c>
      <c r="AK41" s="1791"/>
      <c r="AL41" s="1791"/>
      <c r="AM41" s="1799"/>
      <c r="AN41" s="1859"/>
      <c r="AO41" s="1859"/>
      <c r="AP41" s="1859"/>
      <c r="AQ41" s="1859"/>
    </row>
    <row r="42" spans="1:43" ht="38.25" x14ac:dyDescent="0.2">
      <c r="A42" s="1791"/>
      <c r="B42" s="1183" t="s">
        <v>1818</v>
      </c>
      <c r="C42" s="1791"/>
      <c r="D42" s="1791"/>
      <c r="E42" s="1180" t="s">
        <v>485</v>
      </c>
      <c r="F42" s="195">
        <v>39951</v>
      </c>
      <c r="G42" s="193">
        <v>32869795</v>
      </c>
      <c r="H42" s="1797"/>
      <c r="I42" s="1179" t="s">
        <v>484</v>
      </c>
      <c r="J42" s="1797"/>
      <c r="K42" s="193">
        <v>32806663</v>
      </c>
      <c r="L42" s="1808"/>
      <c r="M42" s="1797"/>
      <c r="N42" s="1791"/>
      <c r="O42" s="1854"/>
      <c r="P42" s="193"/>
      <c r="Q42" s="193"/>
      <c r="R42" s="193"/>
      <c r="S42" s="193"/>
      <c r="T42" s="1791"/>
      <c r="U42" s="1791"/>
      <c r="V42" s="1791"/>
      <c r="W42" s="1797"/>
      <c r="X42" s="1797"/>
      <c r="Y42" s="1831"/>
      <c r="Z42" s="1854"/>
      <c r="AA42" s="1831"/>
      <c r="AB42" s="1831"/>
      <c r="AC42" s="1831"/>
      <c r="AD42" s="1219"/>
      <c r="AE42" s="1831"/>
      <c r="AF42" s="1219"/>
      <c r="AG42" s="1831"/>
      <c r="AH42" s="1855"/>
      <c r="AI42" s="1854"/>
      <c r="AJ42" s="1215" t="s">
        <v>407</v>
      </c>
      <c r="AK42" s="1791"/>
      <c r="AL42" s="1791"/>
      <c r="AM42" s="1799"/>
      <c r="AN42" s="1859"/>
      <c r="AO42" s="1859"/>
      <c r="AP42" s="1859"/>
      <c r="AQ42" s="1859"/>
    </row>
    <row r="43" spans="1:43" ht="25.5" x14ac:dyDescent="0.2">
      <c r="A43" s="1798" t="s">
        <v>340</v>
      </c>
      <c r="B43" s="1183" t="s">
        <v>1819</v>
      </c>
      <c r="C43" s="1798" t="s">
        <v>396</v>
      </c>
      <c r="D43" s="1798" t="s">
        <v>397</v>
      </c>
      <c r="E43" s="1180" t="s">
        <v>398</v>
      </c>
      <c r="F43" s="195">
        <v>39944</v>
      </c>
      <c r="G43" s="193">
        <v>35350910</v>
      </c>
      <c r="H43" s="1809">
        <v>40003</v>
      </c>
      <c r="I43" s="1179" t="s">
        <v>399</v>
      </c>
      <c r="J43" s="1809">
        <v>40003</v>
      </c>
      <c r="K43" s="1217">
        <v>35197694.719999999</v>
      </c>
      <c r="L43" s="1797">
        <v>40008</v>
      </c>
      <c r="M43" s="1797">
        <v>40051</v>
      </c>
      <c r="N43" s="1791">
        <v>2</v>
      </c>
      <c r="O43" s="1854">
        <v>131664654</v>
      </c>
      <c r="P43" s="193"/>
      <c r="Q43" s="193"/>
      <c r="R43" s="193"/>
      <c r="S43" s="193"/>
      <c r="T43" s="1791">
        <v>0</v>
      </c>
      <c r="U43" s="1791">
        <v>0</v>
      </c>
      <c r="V43" s="1791">
        <v>0</v>
      </c>
      <c r="W43" s="1797">
        <v>40112</v>
      </c>
      <c r="X43" s="1797">
        <v>40144</v>
      </c>
      <c r="Y43" s="1854"/>
      <c r="Z43" s="1854">
        <v>131657356</v>
      </c>
      <c r="AA43" s="1854"/>
      <c r="AB43" s="1854"/>
      <c r="AC43" s="1854"/>
      <c r="AD43" s="193"/>
      <c r="AE43" s="1854"/>
      <c r="AF43" s="1854"/>
      <c r="AG43" s="1854"/>
      <c r="AH43" s="1855" t="s">
        <v>1131</v>
      </c>
      <c r="AI43" s="1854">
        <f>Y43+Z43+AA43+AB43+AC43+AE43+AG43</f>
        <v>131657356</v>
      </c>
      <c r="AJ43" s="1214" t="s">
        <v>466</v>
      </c>
      <c r="AK43" s="1752" t="s">
        <v>142</v>
      </c>
      <c r="AL43" s="1791">
        <v>3115916683</v>
      </c>
      <c r="AM43" s="1858"/>
      <c r="AN43" s="1860" t="s">
        <v>1229</v>
      </c>
      <c r="AO43" s="1859" t="s">
        <v>1229</v>
      </c>
      <c r="AP43" s="1860" t="s">
        <v>1230</v>
      </c>
      <c r="AQ43" s="1837" t="s">
        <v>1853</v>
      </c>
    </row>
    <row r="44" spans="1:43" ht="38.25" x14ac:dyDescent="0.2">
      <c r="A44" s="1798"/>
      <c r="B44" s="1183" t="s">
        <v>1820</v>
      </c>
      <c r="C44" s="1798"/>
      <c r="D44" s="1798"/>
      <c r="E44" s="1180" t="s">
        <v>458</v>
      </c>
      <c r="F44" s="195">
        <v>39944</v>
      </c>
      <c r="G44" s="193">
        <v>21000000</v>
      </c>
      <c r="H44" s="1809"/>
      <c r="I44" s="1179" t="s">
        <v>459</v>
      </c>
      <c r="J44" s="1798"/>
      <c r="K44" s="1217">
        <v>20796330.16</v>
      </c>
      <c r="L44" s="1797"/>
      <c r="M44" s="1797"/>
      <c r="N44" s="1791"/>
      <c r="O44" s="1854"/>
      <c r="P44" s="193"/>
      <c r="Q44" s="193"/>
      <c r="R44" s="193"/>
      <c r="S44" s="193"/>
      <c r="T44" s="1791"/>
      <c r="U44" s="1791"/>
      <c r="V44" s="1791"/>
      <c r="W44" s="1797"/>
      <c r="X44" s="1797"/>
      <c r="Y44" s="1854"/>
      <c r="Z44" s="1854"/>
      <c r="AA44" s="1854"/>
      <c r="AB44" s="1854"/>
      <c r="AC44" s="1854"/>
      <c r="AD44" s="193"/>
      <c r="AE44" s="1854"/>
      <c r="AF44" s="1854"/>
      <c r="AG44" s="1854"/>
      <c r="AH44" s="1855"/>
      <c r="AI44" s="1854"/>
      <c r="AJ44" s="1214" t="s">
        <v>422</v>
      </c>
      <c r="AK44" s="1856"/>
      <c r="AL44" s="1791"/>
      <c r="AM44" s="1858"/>
      <c r="AN44" s="1860"/>
      <c r="AO44" s="1859"/>
      <c r="AP44" s="1860"/>
      <c r="AQ44" s="1838"/>
    </row>
    <row r="45" spans="1:43" ht="25.5" x14ac:dyDescent="0.2">
      <c r="A45" s="1798"/>
      <c r="B45" s="1183" t="s">
        <v>1821</v>
      </c>
      <c r="C45" s="1798"/>
      <c r="D45" s="1798"/>
      <c r="E45" s="1180" t="s">
        <v>460</v>
      </c>
      <c r="F45" s="195">
        <v>39944</v>
      </c>
      <c r="G45" s="193">
        <v>30000000</v>
      </c>
      <c r="H45" s="1809"/>
      <c r="I45" s="1179" t="s">
        <v>461</v>
      </c>
      <c r="J45" s="1798"/>
      <c r="K45" s="1217">
        <v>29897440</v>
      </c>
      <c r="L45" s="1797"/>
      <c r="M45" s="1797"/>
      <c r="N45" s="1791"/>
      <c r="O45" s="1854"/>
      <c r="P45" s="193"/>
      <c r="Q45" s="193"/>
      <c r="R45" s="193"/>
      <c r="S45" s="193"/>
      <c r="T45" s="1791"/>
      <c r="U45" s="1791"/>
      <c r="V45" s="1791"/>
      <c r="W45" s="1797"/>
      <c r="X45" s="1797"/>
      <c r="Y45" s="1854"/>
      <c r="Z45" s="1854"/>
      <c r="AA45" s="1854"/>
      <c r="AB45" s="1854"/>
      <c r="AC45" s="1854"/>
      <c r="AD45" s="193"/>
      <c r="AE45" s="1854"/>
      <c r="AF45" s="1854"/>
      <c r="AG45" s="1854"/>
      <c r="AH45" s="1855"/>
      <c r="AI45" s="1854"/>
      <c r="AJ45" s="1214" t="s">
        <v>407</v>
      </c>
      <c r="AK45" s="1856"/>
      <c r="AL45" s="1791"/>
      <c r="AM45" s="1858"/>
      <c r="AN45" s="1860"/>
      <c r="AO45" s="1859"/>
      <c r="AP45" s="1860"/>
      <c r="AQ45" s="1838"/>
    </row>
    <row r="46" spans="1:43" ht="26.25" customHeight="1" x14ac:dyDescent="0.2">
      <c r="A46" s="1798"/>
      <c r="B46" s="1183" t="s">
        <v>1822</v>
      </c>
      <c r="C46" s="1798"/>
      <c r="D46" s="1798"/>
      <c r="E46" s="1180" t="s">
        <v>462</v>
      </c>
      <c r="F46" s="195">
        <v>39944</v>
      </c>
      <c r="G46" s="193">
        <v>20000000</v>
      </c>
      <c r="H46" s="1809"/>
      <c r="I46" s="1179" t="s">
        <v>463</v>
      </c>
      <c r="J46" s="1798"/>
      <c r="K46" s="1217">
        <v>19808642.559999999</v>
      </c>
      <c r="L46" s="1797"/>
      <c r="M46" s="1797"/>
      <c r="N46" s="1791"/>
      <c r="O46" s="1854"/>
      <c r="P46" s="193"/>
      <c r="Q46" s="193"/>
      <c r="R46" s="193"/>
      <c r="S46" s="193"/>
      <c r="T46" s="1791"/>
      <c r="U46" s="1791"/>
      <c r="V46" s="1791"/>
      <c r="W46" s="1797"/>
      <c r="X46" s="1797"/>
      <c r="Y46" s="1854"/>
      <c r="Z46" s="1854"/>
      <c r="AA46" s="1854"/>
      <c r="AB46" s="1854"/>
      <c r="AC46" s="1854"/>
      <c r="AD46" s="193"/>
      <c r="AE46" s="1854"/>
      <c r="AF46" s="1854"/>
      <c r="AG46" s="1854"/>
      <c r="AH46" s="1855"/>
      <c r="AI46" s="1854"/>
      <c r="AJ46" s="1214" t="s">
        <v>467</v>
      </c>
      <c r="AK46" s="1856"/>
      <c r="AL46" s="1791"/>
      <c r="AM46" s="1858"/>
      <c r="AN46" s="1860"/>
      <c r="AO46" s="1859"/>
      <c r="AP46" s="1860"/>
      <c r="AQ46" s="1838"/>
    </row>
    <row r="47" spans="1:43" ht="25.5" x14ac:dyDescent="0.2">
      <c r="A47" s="1798"/>
      <c r="B47" s="1183" t="s">
        <v>1985</v>
      </c>
      <c r="C47" s="1798"/>
      <c r="D47" s="1798"/>
      <c r="E47" s="1180" t="s">
        <v>464</v>
      </c>
      <c r="F47" s="195">
        <v>39951</v>
      </c>
      <c r="G47" s="193">
        <v>27365561</v>
      </c>
      <c r="H47" s="1809"/>
      <c r="I47" s="1179" t="s">
        <v>465</v>
      </c>
      <c r="J47" s="1798"/>
      <c r="K47" s="1217">
        <v>25964546.559999999</v>
      </c>
      <c r="L47" s="1797"/>
      <c r="M47" s="1797"/>
      <c r="N47" s="1791"/>
      <c r="O47" s="1854"/>
      <c r="P47" s="193"/>
      <c r="Q47" s="193"/>
      <c r="R47" s="193"/>
      <c r="S47" s="193"/>
      <c r="T47" s="1791"/>
      <c r="U47" s="1791"/>
      <c r="V47" s="1791"/>
      <c r="W47" s="1797"/>
      <c r="X47" s="1797"/>
      <c r="Y47" s="1854"/>
      <c r="Z47" s="1854"/>
      <c r="AA47" s="1854"/>
      <c r="AB47" s="1854"/>
      <c r="AC47" s="1854"/>
      <c r="AD47" s="193"/>
      <c r="AE47" s="1854"/>
      <c r="AF47" s="1854"/>
      <c r="AG47" s="1854"/>
      <c r="AH47" s="1855"/>
      <c r="AI47" s="1854"/>
      <c r="AJ47" s="1214" t="s">
        <v>393</v>
      </c>
      <c r="AK47" s="1857"/>
      <c r="AL47" s="1791"/>
      <c r="AM47" s="1858"/>
      <c r="AN47" s="1860"/>
      <c r="AO47" s="1859"/>
      <c r="AP47" s="1860"/>
      <c r="AQ47" s="1839"/>
    </row>
    <row r="48" spans="1:43" ht="25.5" x14ac:dyDescent="0.2">
      <c r="A48" s="1791" t="s">
        <v>341</v>
      </c>
      <c r="B48" s="1183" t="s">
        <v>1823</v>
      </c>
      <c r="C48" s="1791" t="s">
        <v>435</v>
      </c>
      <c r="D48" s="1791" t="s">
        <v>436</v>
      </c>
      <c r="E48" s="1180" t="s">
        <v>469</v>
      </c>
      <c r="F48" s="195">
        <v>39962</v>
      </c>
      <c r="G48" s="193">
        <v>33406846</v>
      </c>
      <c r="H48" s="1797">
        <v>40003</v>
      </c>
      <c r="I48" s="1179" t="s">
        <v>470</v>
      </c>
      <c r="J48" s="1797">
        <v>40003</v>
      </c>
      <c r="K48" s="193">
        <v>29961091</v>
      </c>
      <c r="L48" s="1797">
        <v>40007</v>
      </c>
      <c r="M48" s="1797">
        <v>40028</v>
      </c>
      <c r="N48" s="1791">
        <v>2</v>
      </c>
      <c r="O48" s="1854">
        <v>117093981</v>
      </c>
      <c r="P48" s="193"/>
      <c r="Q48" s="193"/>
      <c r="R48" s="193"/>
      <c r="S48" s="193"/>
      <c r="T48" s="1791">
        <v>0</v>
      </c>
      <c r="U48" s="1791">
        <v>0</v>
      </c>
      <c r="V48" s="1791">
        <v>0</v>
      </c>
      <c r="W48" s="1797">
        <v>40087</v>
      </c>
      <c r="X48" s="1797">
        <v>40087</v>
      </c>
      <c r="Y48" s="1797"/>
      <c r="Z48" s="1831">
        <v>117093981</v>
      </c>
      <c r="AA48" s="1797"/>
      <c r="AB48" s="1797"/>
      <c r="AC48" s="1797"/>
      <c r="AD48" s="195"/>
      <c r="AE48" s="1797"/>
      <c r="AF48" s="195"/>
      <c r="AG48" s="1797"/>
      <c r="AH48" s="1752" t="s">
        <v>623</v>
      </c>
      <c r="AI48" s="1852">
        <f>Y48+Z48+AA48+AB48+AC48+AE48+AG48</f>
        <v>117093981</v>
      </c>
      <c r="AJ48" s="1215" t="s">
        <v>407</v>
      </c>
      <c r="AK48" s="1791" t="s">
        <v>471</v>
      </c>
      <c r="AL48" s="1791">
        <v>3134965521</v>
      </c>
      <c r="AM48" s="1799"/>
      <c r="AN48" s="1851" t="s">
        <v>1230</v>
      </c>
      <c r="AO48" s="1851" t="s">
        <v>1229</v>
      </c>
      <c r="AP48" s="1851" t="s">
        <v>1230</v>
      </c>
      <c r="AQ48" s="1851" t="s">
        <v>1853</v>
      </c>
    </row>
    <row r="49" spans="1:43" ht="25.5" x14ac:dyDescent="0.2">
      <c r="A49" s="1791"/>
      <c r="B49" s="1183" t="s">
        <v>1824</v>
      </c>
      <c r="C49" s="1791"/>
      <c r="D49" s="1791"/>
      <c r="E49" s="1180" t="s">
        <v>472</v>
      </c>
      <c r="F49" s="195">
        <v>39944</v>
      </c>
      <c r="G49" s="193">
        <v>31494876</v>
      </c>
      <c r="H49" s="1797"/>
      <c r="I49" s="1179" t="s">
        <v>473</v>
      </c>
      <c r="J49" s="1797"/>
      <c r="K49" s="193">
        <v>31317136</v>
      </c>
      <c r="L49" s="1797"/>
      <c r="M49" s="1797"/>
      <c r="N49" s="1791"/>
      <c r="O49" s="1854"/>
      <c r="P49" s="193"/>
      <c r="Q49" s="193"/>
      <c r="R49" s="193"/>
      <c r="S49" s="193"/>
      <c r="T49" s="1791"/>
      <c r="U49" s="1791"/>
      <c r="V49" s="1791"/>
      <c r="W49" s="1797"/>
      <c r="X49" s="1797"/>
      <c r="Y49" s="1797"/>
      <c r="Z49" s="1831"/>
      <c r="AA49" s="1797"/>
      <c r="AB49" s="1797"/>
      <c r="AC49" s="1797"/>
      <c r="AD49" s="195"/>
      <c r="AE49" s="1797"/>
      <c r="AF49" s="195"/>
      <c r="AG49" s="1797"/>
      <c r="AH49" s="1756"/>
      <c r="AI49" s="1852"/>
      <c r="AJ49" s="1215" t="s">
        <v>407</v>
      </c>
      <c r="AK49" s="1853"/>
      <c r="AL49" s="1791"/>
      <c r="AM49" s="1799"/>
      <c r="AN49" s="1851"/>
      <c r="AO49" s="1851"/>
      <c r="AP49" s="1851"/>
      <c r="AQ49" s="1851"/>
    </row>
    <row r="50" spans="1:43" ht="25.5" x14ac:dyDescent="0.2">
      <c r="A50" s="1791"/>
      <c r="B50" s="1183" t="s">
        <v>1825</v>
      </c>
      <c r="C50" s="1791"/>
      <c r="D50" s="1791"/>
      <c r="E50" s="1180" t="s">
        <v>474</v>
      </c>
      <c r="F50" s="195">
        <v>39944</v>
      </c>
      <c r="G50" s="193">
        <v>34972308</v>
      </c>
      <c r="H50" s="1797"/>
      <c r="I50" s="1179" t="s">
        <v>475</v>
      </c>
      <c r="J50" s="1797"/>
      <c r="K50" s="193">
        <v>34831271</v>
      </c>
      <c r="L50" s="1797"/>
      <c r="M50" s="1797"/>
      <c r="N50" s="1791"/>
      <c r="O50" s="1854"/>
      <c r="P50" s="193"/>
      <c r="Q50" s="193"/>
      <c r="R50" s="193"/>
      <c r="S50" s="193"/>
      <c r="T50" s="1791"/>
      <c r="U50" s="1791"/>
      <c r="V50" s="1791"/>
      <c r="W50" s="1797"/>
      <c r="X50" s="1797"/>
      <c r="Y50" s="1797"/>
      <c r="Z50" s="1831"/>
      <c r="AA50" s="1797"/>
      <c r="AB50" s="1797"/>
      <c r="AC50" s="1797"/>
      <c r="AD50" s="195"/>
      <c r="AE50" s="1797"/>
      <c r="AF50" s="195"/>
      <c r="AG50" s="1797"/>
      <c r="AH50" s="1756"/>
      <c r="AI50" s="1852"/>
      <c r="AJ50" s="1215" t="s">
        <v>393</v>
      </c>
      <c r="AK50" s="1853"/>
      <c r="AL50" s="1791"/>
      <c r="AM50" s="1799"/>
      <c r="AN50" s="1851"/>
      <c r="AO50" s="1851"/>
      <c r="AP50" s="1851"/>
      <c r="AQ50" s="1851"/>
    </row>
    <row r="51" spans="1:43" ht="38.25" x14ac:dyDescent="0.2">
      <c r="A51" s="1791"/>
      <c r="B51" s="1183" t="s">
        <v>1925</v>
      </c>
      <c r="C51" s="1791"/>
      <c r="D51" s="1791"/>
      <c r="E51" s="1180" t="s">
        <v>476</v>
      </c>
      <c r="F51" s="195">
        <v>39944</v>
      </c>
      <c r="G51" s="193">
        <v>21000000</v>
      </c>
      <c r="H51" s="1797"/>
      <c r="I51" s="1179" t="s">
        <v>477</v>
      </c>
      <c r="J51" s="1797"/>
      <c r="K51" s="193">
        <v>20984483</v>
      </c>
      <c r="L51" s="1797"/>
      <c r="M51" s="1797"/>
      <c r="N51" s="1791"/>
      <c r="O51" s="1854"/>
      <c r="P51" s="193"/>
      <c r="Q51" s="193"/>
      <c r="R51" s="193"/>
      <c r="S51" s="193"/>
      <c r="T51" s="1791"/>
      <c r="U51" s="1791"/>
      <c r="V51" s="1791"/>
      <c r="W51" s="1797"/>
      <c r="X51" s="1797"/>
      <c r="Y51" s="1797"/>
      <c r="Z51" s="1831"/>
      <c r="AA51" s="1797"/>
      <c r="AB51" s="1797"/>
      <c r="AC51" s="1797"/>
      <c r="AD51" s="195"/>
      <c r="AE51" s="1797"/>
      <c r="AF51" s="195"/>
      <c r="AG51" s="1797"/>
      <c r="AH51" s="1784"/>
      <c r="AI51" s="1852"/>
      <c r="AJ51" s="1215" t="s">
        <v>422</v>
      </c>
      <c r="AK51" s="1853"/>
      <c r="AL51" s="1791"/>
      <c r="AM51" s="1799"/>
      <c r="AN51" s="1851"/>
      <c r="AO51" s="1851"/>
      <c r="AP51" s="1851"/>
      <c r="AQ51" s="1851"/>
    </row>
    <row r="52" spans="1:43" ht="38.25" x14ac:dyDescent="0.2">
      <c r="A52" s="194" t="s">
        <v>342</v>
      </c>
      <c r="B52" s="1178" t="s">
        <v>343</v>
      </c>
      <c r="C52" s="192" t="s">
        <v>344</v>
      </c>
      <c r="D52" s="194" t="s">
        <v>345</v>
      </c>
      <c r="E52" s="1180" t="s">
        <v>346</v>
      </c>
      <c r="F52" s="195">
        <v>39959</v>
      </c>
      <c r="G52" s="193">
        <v>12000000</v>
      </c>
      <c r="H52" s="195">
        <v>40022</v>
      </c>
      <c r="I52" s="1179" t="s">
        <v>592</v>
      </c>
      <c r="J52" s="195">
        <v>40022</v>
      </c>
      <c r="K52" s="193">
        <v>11996231</v>
      </c>
      <c r="L52" s="195">
        <v>40023</v>
      </c>
      <c r="M52" s="195">
        <v>40037</v>
      </c>
      <c r="N52" s="194">
        <v>30</v>
      </c>
      <c r="O52" s="193">
        <v>11996231</v>
      </c>
      <c r="P52" s="193"/>
      <c r="Q52" s="193"/>
      <c r="R52" s="193"/>
      <c r="S52" s="193"/>
      <c r="T52" s="194">
        <v>0</v>
      </c>
      <c r="U52" s="194">
        <v>0</v>
      </c>
      <c r="V52" s="194">
        <v>0</v>
      </c>
      <c r="W52" s="195">
        <v>40067</v>
      </c>
      <c r="X52" s="195">
        <v>40081</v>
      </c>
      <c r="Y52" s="1216"/>
      <c r="Z52" s="1216">
        <v>11846260</v>
      </c>
      <c r="AA52" s="1216"/>
      <c r="AB52" s="1216"/>
      <c r="AC52" s="1216"/>
      <c r="AD52" s="1216"/>
      <c r="AE52" s="1216"/>
      <c r="AF52" s="1216"/>
      <c r="AG52" s="1216"/>
      <c r="AH52" s="175" t="s">
        <v>347</v>
      </c>
      <c r="AI52" s="1214">
        <f t="shared" ref="AI52:AI63" si="1">Y52+Z52+AA52+AB52+AC52+AE52+AG52</f>
        <v>11846260</v>
      </c>
      <c r="AJ52" s="1215" t="s">
        <v>292</v>
      </c>
      <c r="AK52" s="175" t="s">
        <v>348</v>
      </c>
      <c r="AL52" s="175">
        <v>3112621766</v>
      </c>
      <c r="AM52" s="1209">
        <v>149971</v>
      </c>
      <c r="AN52" s="1210" t="s">
        <v>1229</v>
      </c>
      <c r="AO52" s="1211" t="s">
        <v>1229</v>
      </c>
      <c r="AP52" s="1210" t="s">
        <v>1229</v>
      </c>
      <c r="AQ52" s="175" t="s">
        <v>1853</v>
      </c>
    </row>
    <row r="53" spans="1:43" ht="30" customHeight="1" x14ac:dyDescent="0.2">
      <c r="A53" s="194" t="s">
        <v>383</v>
      </c>
      <c r="B53" s="1178" t="s">
        <v>388</v>
      </c>
      <c r="C53" s="192" t="s">
        <v>389</v>
      </c>
      <c r="D53" s="194" t="s">
        <v>390</v>
      </c>
      <c r="E53" s="1180" t="s">
        <v>391</v>
      </c>
      <c r="F53" s="195">
        <v>39951</v>
      </c>
      <c r="G53" s="193">
        <v>13900000</v>
      </c>
      <c r="H53" s="195">
        <v>40022</v>
      </c>
      <c r="I53" s="1179" t="s">
        <v>595</v>
      </c>
      <c r="J53" s="195">
        <v>40022</v>
      </c>
      <c r="K53" s="193">
        <v>13897213</v>
      </c>
      <c r="L53" s="195">
        <v>40023</v>
      </c>
      <c r="M53" s="195">
        <v>40043</v>
      </c>
      <c r="N53" s="194">
        <v>30</v>
      </c>
      <c r="O53" s="193">
        <v>13897213</v>
      </c>
      <c r="P53" s="193"/>
      <c r="Q53" s="193"/>
      <c r="R53" s="193"/>
      <c r="S53" s="193"/>
      <c r="T53" s="194">
        <v>0</v>
      </c>
      <c r="U53" s="194">
        <v>0</v>
      </c>
      <c r="V53" s="194">
        <v>0</v>
      </c>
      <c r="W53" s="195">
        <v>40074</v>
      </c>
      <c r="X53" s="195">
        <v>40113</v>
      </c>
      <c r="Y53" s="1216"/>
      <c r="Z53" s="1216">
        <v>13897213</v>
      </c>
      <c r="AA53" s="1216"/>
      <c r="AB53" s="1216"/>
      <c r="AC53" s="1216"/>
      <c r="AD53" s="1216"/>
      <c r="AE53" s="1216"/>
      <c r="AF53" s="1216"/>
      <c r="AG53" s="1216"/>
      <c r="AH53" s="175" t="s">
        <v>125</v>
      </c>
      <c r="AI53" s="1214">
        <f t="shared" si="1"/>
        <v>13897213</v>
      </c>
      <c r="AJ53" s="1215" t="s">
        <v>393</v>
      </c>
      <c r="AK53" s="175" t="s">
        <v>90</v>
      </c>
      <c r="AL53" s="175">
        <v>3125220225</v>
      </c>
      <c r="AM53" s="1209"/>
      <c r="AN53" s="1210" t="s">
        <v>1229</v>
      </c>
      <c r="AO53" s="1211" t="s">
        <v>1243</v>
      </c>
      <c r="AP53" s="1210" t="s">
        <v>1229</v>
      </c>
      <c r="AQ53" s="175" t="s">
        <v>1853</v>
      </c>
    </row>
    <row r="54" spans="1:43" ht="24.75" customHeight="1" x14ac:dyDescent="0.2">
      <c r="A54" s="194" t="s">
        <v>356</v>
      </c>
      <c r="B54" s="1178" t="s">
        <v>357</v>
      </c>
      <c r="C54" s="192" t="s">
        <v>358</v>
      </c>
      <c r="D54" s="194" t="s">
        <v>359</v>
      </c>
      <c r="E54" s="1180" t="s">
        <v>360</v>
      </c>
      <c r="F54" s="195">
        <v>39959</v>
      </c>
      <c r="G54" s="193">
        <v>7000000</v>
      </c>
      <c r="H54" s="195">
        <v>40022</v>
      </c>
      <c r="I54" s="1179" t="s">
        <v>596</v>
      </c>
      <c r="J54" s="195">
        <v>40022</v>
      </c>
      <c r="K54" s="193">
        <v>6985484</v>
      </c>
      <c r="L54" s="195">
        <v>40029</v>
      </c>
      <c r="M54" s="195">
        <v>40031</v>
      </c>
      <c r="N54" s="194">
        <v>15</v>
      </c>
      <c r="O54" s="193">
        <v>6985484</v>
      </c>
      <c r="P54" s="193"/>
      <c r="Q54" s="193"/>
      <c r="R54" s="193"/>
      <c r="S54" s="193"/>
      <c r="T54" s="194">
        <v>0</v>
      </c>
      <c r="U54" s="194">
        <v>0</v>
      </c>
      <c r="V54" s="194">
        <v>0</v>
      </c>
      <c r="W54" s="195">
        <v>40045</v>
      </c>
      <c r="X54" s="195">
        <v>40053</v>
      </c>
      <c r="Y54" s="1216"/>
      <c r="Z54" s="1216">
        <v>6985484</v>
      </c>
      <c r="AA54" s="1216"/>
      <c r="AB54" s="1216"/>
      <c r="AC54" s="1216"/>
      <c r="AD54" s="1216"/>
      <c r="AE54" s="1216"/>
      <c r="AF54" s="1216"/>
      <c r="AG54" s="1216"/>
      <c r="AH54" s="175" t="s">
        <v>347</v>
      </c>
      <c r="AI54" s="1214">
        <f t="shared" si="1"/>
        <v>6985484</v>
      </c>
      <c r="AJ54" s="1215" t="s">
        <v>361</v>
      </c>
      <c r="AK54" s="175" t="s">
        <v>362</v>
      </c>
      <c r="AL54" s="175">
        <v>3202384801</v>
      </c>
      <c r="AM54" s="1209"/>
      <c r="AN54" s="1210" t="s">
        <v>1229</v>
      </c>
      <c r="AO54" s="1211" t="s">
        <v>1244</v>
      </c>
      <c r="AP54" s="1210" t="s">
        <v>1229</v>
      </c>
      <c r="AQ54" s="175" t="s">
        <v>1853</v>
      </c>
    </row>
    <row r="55" spans="1:43" ht="26.25" customHeight="1" x14ac:dyDescent="0.2">
      <c r="A55" s="194" t="s">
        <v>363</v>
      </c>
      <c r="B55" s="1178" t="s">
        <v>364</v>
      </c>
      <c r="C55" s="192" t="s">
        <v>365</v>
      </c>
      <c r="D55" s="194" t="s">
        <v>366</v>
      </c>
      <c r="E55" s="1180" t="s">
        <v>367</v>
      </c>
      <c r="F55" s="195">
        <v>39959</v>
      </c>
      <c r="G55" s="193">
        <v>6000000</v>
      </c>
      <c r="H55" s="195">
        <v>40022</v>
      </c>
      <c r="I55" s="1179" t="s">
        <v>597</v>
      </c>
      <c r="J55" s="195">
        <v>40022</v>
      </c>
      <c r="K55" s="193">
        <v>5988950</v>
      </c>
      <c r="L55" s="195">
        <v>40028</v>
      </c>
      <c r="M55" s="195">
        <v>40022</v>
      </c>
      <c r="N55" s="194">
        <v>15</v>
      </c>
      <c r="O55" s="193">
        <v>5988950</v>
      </c>
      <c r="P55" s="193"/>
      <c r="Q55" s="193"/>
      <c r="R55" s="193"/>
      <c r="S55" s="193"/>
      <c r="T55" s="194">
        <v>0</v>
      </c>
      <c r="U55" s="194">
        <v>0</v>
      </c>
      <c r="V55" s="194">
        <v>0</v>
      </c>
      <c r="W55" s="195">
        <v>40037</v>
      </c>
      <c r="X55" s="195">
        <v>40081</v>
      </c>
      <c r="Y55" s="1216"/>
      <c r="Z55" s="1216">
        <v>5988950</v>
      </c>
      <c r="AA55" s="1216"/>
      <c r="AB55" s="1216"/>
      <c r="AC55" s="1216"/>
      <c r="AD55" s="1216"/>
      <c r="AE55" s="1216"/>
      <c r="AF55" s="1216"/>
      <c r="AG55" s="1216"/>
      <c r="AH55" s="175" t="s">
        <v>125</v>
      </c>
      <c r="AI55" s="1214">
        <f t="shared" si="1"/>
        <v>5988950</v>
      </c>
      <c r="AJ55" s="1215" t="s">
        <v>368</v>
      </c>
      <c r="AK55" s="175" t="s">
        <v>369</v>
      </c>
      <c r="AL55" s="175">
        <v>3118215637</v>
      </c>
      <c r="AM55" s="1209"/>
      <c r="AN55" s="1210" t="s">
        <v>1229</v>
      </c>
      <c r="AO55" s="1211" t="s">
        <v>1229</v>
      </c>
      <c r="AP55" s="1210" t="s">
        <v>1229</v>
      </c>
      <c r="AQ55" s="175" t="s">
        <v>1853</v>
      </c>
    </row>
    <row r="56" spans="1:43" ht="26.25" customHeight="1" x14ac:dyDescent="0.2">
      <c r="A56" s="194" t="s">
        <v>370</v>
      </c>
      <c r="B56" s="1178" t="s">
        <v>371</v>
      </c>
      <c r="C56" s="192" t="s">
        <v>372</v>
      </c>
      <c r="D56" s="194" t="s">
        <v>373</v>
      </c>
      <c r="E56" s="1180" t="s">
        <v>374</v>
      </c>
      <c r="F56" s="195">
        <v>39988</v>
      </c>
      <c r="G56" s="193">
        <v>10000000</v>
      </c>
      <c r="H56" s="195">
        <v>40022</v>
      </c>
      <c r="I56" s="1179" t="s">
        <v>598</v>
      </c>
      <c r="J56" s="195">
        <v>40022</v>
      </c>
      <c r="K56" s="193">
        <v>9998021</v>
      </c>
      <c r="L56" s="195">
        <v>40022</v>
      </c>
      <c r="M56" s="195">
        <v>40043</v>
      </c>
      <c r="N56" s="194">
        <v>30</v>
      </c>
      <c r="O56" s="193">
        <v>9998021</v>
      </c>
      <c r="P56" s="193"/>
      <c r="Q56" s="193"/>
      <c r="R56" s="193"/>
      <c r="S56" s="193"/>
      <c r="T56" s="194">
        <v>0</v>
      </c>
      <c r="U56" s="194">
        <v>0</v>
      </c>
      <c r="V56" s="194">
        <v>0</v>
      </c>
      <c r="W56" s="195">
        <v>40074</v>
      </c>
      <c r="X56" s="195">
        <v>40084</v>
      </c>
      <c r="Y56" s="1216"/>
      <c r="Z56" s="1216">
        <v>9997766</v>
      </c>
      <c r="AA56" s="1216"/>
      <c r="AB56" s="1216"/>
      <c r="AC56" s="1216"/>
      <c r="AD56" s="1216"/>
      <c r="AE56" s="1216"/>
      <c r="AF56" s="1216"/>
      <c r="AG56" s="1216"/>
      <c r="AH56" s="175" t="s">
        <v>125</v>
      </c>
      <c r="AI56" s="1214">
        <f t="shared" si="1"/>
        <v>9997766</v>
      </c>
      <c r="AJ56" s="1215" t="s">
        <v>375</v>
      </c>
      <c r="AK56" s="175" t="s">
        <v>376</v>
      </c>
      <c r="AL56" s="175">
        <v>3142281677</v>
      </c>
      <c r="AM56" s="1209">
        <v>255</v>
      </c>
      <c r="AN56" s="1210" t="s">
        <v>1229</v>
      </c>
      <c r="AO56" s="1211" t="s">
        <v>1229</v>
      </c>
      <c r="AP56" s="1210" t="s">
        <v>1229</v>
      </c>
      <c r="AQ56" s="175" t="s">
        <v>1853</v>
      </c>
    </row>
    <row r="57" spans="1:43" ht="30" customHeight="1" x14ac:dyDescent="0.2">
      <c r="A57" s="194" t="s">
        <v>377</v>
      </c>
      <c r="B57" s="1178" t="s">
        <v>378</v>
      </c>
      <c r="C57" s="192" t="s">
        <v>87</v>
      </c>
      <c r="D57" s="194" t="s">
        <v>88</v>
      </c>
      <c r="E57" s="1180" t="s">
        <v>379</v>
      </c>
      <c r="F57" s="195">
        <v>39959</v>
      </c>
      <c r="G57" s="193">
        <v>13900000</v>
      </c>
      <c r="H57" s="195">
        <v>40022</v>
      </c>
      <c r="I57" s="1179" t="s">
        <v>599</v>
      </c>
      <c r="J57" s="195">
        <v>40022</v>
      </c>
      <c r="K57" s="193">
        <v>13888696</v>
      </c>
      <c r="L57" s="195">
        <v>40022</v>
      </c>
      <c r="M57" s="195">
        <v>40043</v>
      </c>
      <c r="N57" s="194">
        <v>30</v>
      </c>
      <c r="O57" s="193">
        <v>13888696</v>
      </c>
      <c r="P57" s="193"/>
      <c r="Q57" s="193"/>
      <c r="R57" s="193"/>
      <c r="S57" s="193"/>
      <c r="T57" s="194">
        <v>0</v>
      </c>
      <c r="U57" s="194">
        <v>0</v>
      </c>
      <c r="V57" s="194">
        <v>0</v>
      </c>
      <c r="W57" s="195">
        <v>40074</v>
      </c>
      <c r="X57" s="195">
        <v>40108</v>
      </c>
      <c r="Y57" s="1216"/>
      <c r="Z57" s="1216">
        <v>13888696</v>
      </c>
      <c r="AA57" s="1216"/>
      <c r="AB57" s="1216"/>
      <c r="AC57" s="1216"/>
      <c r="AD57" s="1216"/>
      <c r="AE57" s="1216"/>
      <c r="AF57" s="1216"/>
      <c r="AG57" s="1216"/>
      <c r="AH57" s="175" t="s">
        <v>125</v>
      </c>
      <c r="AI57" s="1214">
        <f t="shared" si="1"/>
        <v>13888696</v>
      </c>
      <c r="AJ57" s="1215" t="s">
        <v>380</v>
      </c>
      <c r="AK57" s="175" t="s">
        <v>381</v>
      </c>
      <c r="AL57" s="175">
        <v>3138740863</v>
      </c>
      <c r="AM57" s="1209"/>
      <c r="AN57" s="1210" t="s">
        <v>1229</v>
      </c>
      <c r="AO57" s="1211" t="s">
        <v>1243</v>
      </c>
      <c r="AP57" s="1210" t="s">
        <v>1230</v>
      </c>
    </row>
    <row r="58" spans="1:43" ht="30.75" customHeight="1" x14ac:dyDescent="0.2">
      <c r="A58" s="194" t="s">
        <v>515</v>
      </c>
      <c r="B58" s="1178" t="s">
        <v>516</v>
      </c>
      <c r="C58" s="192" t="s">
        <v>172</v>
      </c>
      <c r="D58" s="194" t="s">
        <v>173</v>
      </c>
      <c r="E58" s="1180" t="s">
        <v>517</v>
      </c>
      <c r="F58" s="195">
        <v>39951</v>
      </c>
      <c r="G58" s="193">
        <v>10000000</v>
      </c>
      <c r="H58" s="195">
        <v>40022</v>
      </c>
      <c r="I58" s="1179" t="s">
        <v>601</v>
      </c>
      <c r="J58" s="195">
        <v>40022</v>
      </c>
      <c r="K58" s="193">
        <v>9856869</v>
      </c>
      <c r="L58" s="195">
        <v>40029</v>
      </c>
      <c r="M58" s="195">
        <v>40052</v>
      </c>
      <c r="N58" s="194">
        <v>1</v>
      </c>
      <c r="O58" s="193">
        <v>9856869</v>
      </c>
      <c r="P58" s="193"/>
      <c r="Q58" s="193"/>
      <c r="R58" s="193"/>
      <c r="S58" s="193"/>
      <c r="T58" s="194">
        <v>0</v>
      </c>
      <c r="U58" s="194">
        <v>0</v>
      </c>
      <c r="V58" s="194">
        <v>0</v>
      </c>
      <c r="W58" s="195">
        <v>40154</v>
      </c>
      <c r="X58" s="195">
        <v>40170</v>
      </c>
      <c r="Y58" s="1216"/>
      <c r="Z58" s="1216">
        <v>9856869</v>
      </c>
      <c r="AA58" s="1216"/>
      <c r="AB58" s="1216"/>
      <c r="AC58" s="1216"/>
      <c r="AD58" s="1216"/>
      <c r="AE58" s="1216"/>
      <c r="AF58" s="1216"/>
      <c r="AG58" s="1216"/>
      <c r="AH58" s="175" t="s">
        <v>125</v>
      </c>
      <c r="AI58" s="1214">
        <f t="shared" si="1"/>
        <v>9856869</v>
      </c>
      <c r="AJ58" s="1215" t="s">
        <v>518</v>
      </c>
      <c r="AK58" s="175" t="s">
        <v>348</v>
      </c>
      <c r="AL58" s="175">
        <v>4290803</v>
      </c>
      <c r="AM58" s="1209"/>
      <c r="AO58" s="1211" t="s">
        <v>1229</v>
      </c>
      <c r="AP58" s="1210" t="s">
        <v>1229</v>
      </c>
      <c r="AQ58" s="175" t="s">
        <v>1853</v>
      </c>
    </row>
    <row r="59" spans="1:43" ht="39" customHeight="1" x14ac:dyDescent="0.2">
      <c r="A59" s="194" t="s">
        <v>569</v>
      </c>
      <c r="B59" s="1178" t="s">
        <v>530</v>
      </c>
      <c r="C59" s="192" t="s">
        <v>531</v>
      </c>
      <c r="D59" s="194" t="s">
        <v>532</v>
      </c>
      <c r="E59" s="1180" t="s">
        <v>533</v>
      </c>
      <c r="F59" s="195">
        <v>39962</v>
      </c>
      <c r="G59" s="193">
        <v>15000000</v>
      </c>
      <c r="H59" s="195">
        <v>40028</v>
      </c>
      <c r="I59" s="1179" t="s">
        <v>765</v>
      </c>
      <c r="J59" s="195">
        <v>40028</v>
      </c>
      <c r="K59" s="193">
        <v>13903533</v>
      </c>
      <c r="L59" s="195">
        <v>40028</v>
      </c>
      <c r="M59" s="195">
        <v>40043</v>
      </c>
      <c r="N59" s="194">
        <v>1</v>
      </c>
      <c r="O59" s="193">
        <v>13903533</v>
      </c>
      <c r="P59" s="193"/>
      <c r="Q59" s="193"/>
      <c r="R59" s="193"/>
      <c r="S59" s="193"/>
      <c r="T59" s="194">
        <v>0</v>
      </c>
      <c r="U59" s="194">
        <v>0</v>
      </c>
      <c r="V59" s="194">
        <v>0</v>
      </c>
      <c r="W59" s="195">
        <v>40074</v>
      </c>
      <c r="X59" s="195">
        <v>40088</v>
      </c>
      <c r="Y59" s="1216">
        <v>13903533</v>
      </c>
      <c r="Z59" s="1216"/>
      <c r="AA59" s="1216"/>
      <c r="AB59" s="1216"/>
      <c r="AC59" s="1216"/>
      <c r="AD59" s="1216"/>
      <c r="AE59" s="1216"/>
      <c r="AF59" s="1216"/>
      <c r="AG59" s="1216"/>
      <c r="AH59" s="175" t="s">
        <v>125</v>
      </c>
      <c r="AI59" s="1214">
        <f t="shared" si="1"/>
        <v>13903533</v>
      </c>
      <c r="AJ59" s="1215" t="s">
        <v>292</v>
      </c>
      <c r="AK59" s="175" t="s">
        <v>534</v>
      </c>
      <c r="AL59" s="175">
        <v>3123123782</v>
      </c>
      <c r="AM59" s="1209"/>
      <c r="AN59" s="1210" t="s">
        <v>1229</v>
      </c>
      <c r="AO59" s="1211" t="s">
        <v>1243</v>
      </c>
      <c r="AP59" s="1210" t="s">
        <v>1229</v>
      </c>
      <c r="AQ59" s="175" t="s">
        <v>1853</v>
      </c>
    </row>
    <row r="60" spans="1:43" ht="38.25" x14ac:dyDescent="0.2">
      <c r="A60" s="194" t="s">
        <v>602</v>
      </c>
      <c r="B60" s="1178" t="s">
        <v>604</v>
      </c>
      <c r="C60" s="192" t="s">
        <v>603</v>
      </c>
      <c r="D60" s="194" t="s">
        <v>609</v>
      </c>
      <c r="E60" s="1180" t="s">
        <v>610</v>
      </c>
      <c r="F60" s="195">
        <v>40009</v>
      </c>
      <c r="G60" s="193">
        <v>18000000</v>
      </c>
      <c r="H60" s="195">
        <v>40029</v>
      </c>
      <c r="I60" s="1179" t="s">
        <v>766</v>
      </c>
      <c r="J60" s="195">
        <v>40029</v>
      </c>
      <c r="K60" s="193">
        <v>13873194</v>
      </c>
      <c r="L60" s="195">
        <v>40031</v>
      </c>
      <c r="M60" s="195">
        <v>40045</v>
      </c>
      <c r="N60" s="194">
        <v>1</v>
      </c>
      <c r="O60" s="193">
        <v>13873194</v>
      </c>
      <c r="P60" s="193"/>
      <c r="Q60" s="193"/>
      <c r="R60" s="193"/>
      <c r="S60" s="193"/>
      <c r="T60" s="194">
        <v>0</v>
      </c>
      <c r="U60" s="194">
        <v>0</v>
      </c>
      <c r="V60" s="194">
        <v>0</v>
      </c>
      <c r="W60" s="195">
        <v>40076</v>
      </c>
      <c r="X60" s="195">
        <v>40088</v>
      </c>
      <c r="Y60" s="1216"/>
      <c r="Z60" s="1216">
        <v>13873194</v>
      </c>
      <c r="AA60" s="1216"/>
      <c r="AB60" s="1216"/>
      <c r="AC60" s="1216"/>
      <c r="AD60" s="1216"/>
      <c r="AE60" s="1216"/>
      <c r="AF60" s="1216"/>
      <c r="AG60" s="1216"/>
      <c r="AH60" s="175" t="s">
        <v>611</v>
      </c>
      <c r="AI60" s="1214">
        <f t="shared" si="1"/>
        <v>13873194</v>
      </c>
      <c r="AJ60" s="1215" t="s">
        <v>1063</v>
      </c>
      <c r="AK60" s="175" t="s">
        <v>612</v>
      </c>
      <c r="AL60" s="175">
        <v>3146551548</v>
      </c>
      <c r="AM60" s="1209"/>
      <c r="AN60" s="1210" t="s">
        <v>1229</v>
      </c>
      <c r="AO60" s="1211" t="s">
        <v>1229</v>
      </c>
      <c r="AP60" s="1210" t="s">
        <v>1229</v>
      </c>
      <c r="AQ60" s="175" t="s">
        <v>1853</v>
      </c>
    </row>
    <row r="61" spans="1:43" ht="30" customHeight="1" x14ac:dyDescent="0.2">
      <c r="A61" s="194" t="s">
        <v>605</v>
      </c>
      <c r="B61" s="1178" t="s">
        <v>606</v>
      </c>
      <c r="C61" s="192" t="s">
        <v>607</v>
      </c>
      <c r="D61" s="194" t="s">
        <v>608</v>
      </c>
      <c r="E61" s="1180" t="s">
        <v>613</v>
      </c>
      <c r="F61" s="195">
        <v>39959</v>
      </c>
      <c r="G61" s="193">
        <v>6000000</v>
      </c>
      <c r="H61" s="195">
        <v>40029</v>
      </c>
      <c r="I61" s="1179" t="s">
        <v>767</v>
      </c>
      <c r="J61" s="195">
        <v>40029</v>
      </c>
      <c r="K61" s="193">
        <v>5887158</v>
      </c>
      <c r="L61" s="195">
        <v>40031</v>
      </c>
      <c r="M61" s="195">
        <v>40045</v>
      </c>
      <c r="N61" s="194">
        <v>1</v>
      </c>
      <c r="O61" s="193">
        <v>5887158</v>
      </c>
      <c r="P61" s="193"/>
      <c r="Q61" s="193"/>
      <c r="R61" s="193"/>
      <c r="S61" s="193"/>
      <c r="T61" s="194">
        <v>0</v>
      </c>
      <c r="U61" s="194">
        <v>0</v>
      </c>
      <c r="V61" s="194">
        <v>0</v>
      </c>
      <c r="W61" s="195">
        <v>40058</v>
      </c>
      <c r="X61" s="195">
        <v>40070</v>
      </c>
      <c r="Y61" s="1216"/>
      <c r="Z61" s="1216">
        <v>5887158</v>
      </c>
      <c r="AA61" s="1216"/>
      <c r="AB61" s="1216"/>
      <c r="AC61" s="1216"/>
      <c r="AD61" s="1216"/>
      <c r="AE61" s="1216"/>
      <c r="AF61" s="1216"/>
      <c r="AG61" s="1216"/>
      <c r="AH61" s="175" t="s">
        <v>125</v>
      </c>
      <c r="AI61" s="1214">
        <f t="shared" si="1"/>
        <v>5887158</v>
      </c>
      <c r="AJ61" s="1215" t="s">
        <v>614</v>
      </c>
      <c r="AK61" s="175" t="s">
        <v>615</v>
      </c>
      <c r="AL61" s="175">
        <v>3117250811</v>
      </c>
      <c r="AM61" s="1209"/>
      <c r="AN61" s="1210" t="s">
        <v>1229</v>
      </c>
      <c r="AO61" s="1211" t="s">
        <v>1229</v>
      </c>
      <c r="AP61" s="1210" t="s">
        <v>1229</v>
      </c>
      <c r="AQ61" s="175" t="s">
        <v>1853</v>
      </c>
    </row>
    <row r="62" spans="1:43" ht="24" customHeight="1" x14ac:dyDescent="0.2">
      <c r="A62" s="194" t="s">
        <v>625</v>
      </c>
      <c r="B62" s="1178" t="s">
        <v>626</v>
      </c>
      <c r="C62" s="192" t="s">
        <v>196</v>
      </c>
      <c r="D62" s="194" t="s">
        <v>197</v>
      </c>
      <c r="E62" s="1180" t="s">
        <v>627</v>
      </c>
      <c r="F62" s="195">
        <v>39959</v>
      </c>
      <c r="G62" s="193">
        <v>10000000</v>
      </c>
      <c r="H62" s="195">
        <v>40036</v>
      </c>
      <c r="I62" s="1179" t="s">
        <v>728</v>
      </c>
      <c r="J62" s="195">
        <v>40036</v>
      </c>
      <c r="K62" s="193">
        <v>9844538</v>
      </c>
      <c r="L62" s="195">
        <v>40037</v>
      </c>
      <c r="M62" s="195">
        <v>40052</v>
      </c>
      <c r="N62" s="194">
        <v>1</v>
      </c>
      <c r="O62" s="193">
        <v>9844538</v>
      </c>
      <c r="P62" s="193"/>
      <c r="Q62" s="193"/>
      <c r="R62" s="193"/>
      <c r="S62" s="193"/>
      <c r="T62" s="194">
        <v>0</v>
      </c>
      <c r="U62" s="194">
        <v>0</v>
      </c>
      <c r="V62" s="194">
        <v>0</v>
      </c>
      <c r="W62" s="195">
        <v>40079</v>
      </c>
      <c r="X62" s="195">
        <v>40088</v>
      </c>
      <c r="Y62" s="1216"/>
      <c r="Z62" s="1216">
        <v>9844538</v>
      </c>
      <c r="AA62" s="1216"/>
      <c r="AB62" s="1216"/>
      <c r="AC62" s="1216"/>
      <c r="AD62" s="1216"/>
      <c r="AE62" s="1216"/>
      <c r="AF62" s="1216"/>
      <c r="AG62" s="1216"/>
      <c r="AH62" s="175" t="s">
        <v>347</v>
      </c>
      <c r="AI62" s="1214">
        <f t="shared" si="1"/>
        <v>9844538</v>
      </c>
      <c r="AJ62" s="1215" t="s">
        <v>628</v>
      </c>
      <c r="AK62" s="175" t="s">
        <v>200</v>
      </c>
      <c r="AL62" s="175">
        <v>3114786584</v>
      </c>
      <c r="AM62" s="1209"/>
      <c r="AN62" s="1210" t="s">
        <v>1229</v>
      </c>
      <c r="AO62" s="1211" t="s">
        <v>1243</v>
      </c>
      <c r="AP62" s="1210" t="s">
        <v>1229</v>
      </c>
      <c r="AQ62" s="175" t="s">
        <v>1853</v>
      </c>
    </row>
    <row r="63" spans="1:43" ht="26.25" customHeight="1" x14ac:dyDescent="0.2">
      <c r="A63" s="194" t="s">
        <v>636</v>
      </c>
      <c r="B63" s="1178" t="s">
        <v>637</v>
      </c>
      <c r="C63" s="192" t="s">
        <v>638</v>
      </c>
      <c r="D63" s="194" t="s">
        <v>639</v>
      </c>
      <c r="E63" s="1180" t="s">
        <v>640</v>
      </c>
      <c r="F63" s="195">
        <v>39959</v>
      </c>
      <c r="G63" s="193">
        <v>10000000</v>
      </c>
      <c r="H63" s="195">
        <v>40036</v>
      </c>
      <c r="I63" s="1179" t="s">
        <v>730</v>
      </c>
      <c r="J63" s="195">
        <v>40036</v>
      </c>
      <c r="K63" s="193">
        <v>9995262</v>
      </c>
      <c r="L63" s="195">
        <v>40038</v>
      </c>
      <c r="M63" s="195">
        <v>40052</v>
      </c>
      <c r="N63" s="194">
        <v>1</v>
      </c>
      <c r="O63" s="193">
        <v>9995262</v>
      </c>
      <c r="P63" s="193"/>
      <c r="Q63" s="193"/>
      <c r="R63" s="193"/>
      <c r="S63" s="193"/>
      <c r="T63" s="194">
        <v>0</v>
      </c>
      <c r="U63" s="194">
        <v>0</v>
      </c>
      <c r="V63" s="194">
        <v>0</v>
      </c>
      <c r="W63" s="195">
        <v>40081</v>
      </c>
      <c r="X63" s="195">
        <v>40102</v>
      </c>
      <c r="Y63" s="1216"/>
      <c r="Z63" s="1216">
        <v>9994570</v>
      </c>
      <c r="AA63" s="1216"/>
      <c r="AB63" s="1216"/>
      <c r="AC63" s="1216"/>
      <c r="AD63" s="1216"/>
      <c r="AE63" s="1216"/>
      <c r="AF63" s="1216"/>
      <c r="AG63" s="1216"/>
      <c r="AH63" s="175" t="s">
        <v>641</v>
      </c>
      <c r="AI63" s="1214">
        <f t="shared" si="1"/>
        <v>9994570</v>
      </c>
      <c r="AJ63" s="1215" t="s">
        <v>407</v>
      </c>
      <c r="AK63" s="175" t="s">
        <v>642</v>
      </c>
      <c r="AL63" s="175">
        <v>3123764302</v>
      </c>
      <c r="AM63" s="1209">
        <v>429692</v>
      </c>
      <c r="AN63" s="1210" t="s">
        <v>1229</v>
      </c>
      <c r="AO63" s="1211" t="s">
        <v>1243</v>
      </c>
      <c r="AP63" s="1210" t="s">
        <v>1229</v>
      </c>
      <c r="AQ63" s="175" t="s">
        <v>1853</v>
      </c>
    </row>
    <row r="64" spans="1:43" ht="38.25" x14ac:dyDescent="0.2">
      <c r="A64" s="1805" t="s">
        <v>681</v>
      </c>
      <c r="B64" s="1177" t="s">
        <v>1685</v>
      </c>
      <c r="C64" s="1805" t="s">
        <v>682</v>
      </c>
      <c r="D64" s="1805" t="s">
        <v>777</v>
      </c>
      <c r="E64" s="1180" t="s">
        <v>684</v>
      </c>
      <c r="F64" s="195">
        <v>39944</v>
      </c>
      <c r="G64" s="193">
        <v>33209260</v>
      </c>
      <c r="H64" s="1817">
        <v>40038</v>
      </c>
      <c r="I64" s="1179" t="s">
        <v>733</v>
      </c>
      <c r="J64" s="1817">
        <v>40038</v>
      </c>
      <c r="K64" s="193">
        <v>33178310</v>
      </c>
      <c r="L64" s="1817">
        <f>SUM(M64)</f>
        <v>40072</v>
      </c>
      <c r="M64" s="1817">
        <v>40072</v>
      </c>
      <c r="N64" s="1845">
        <v>3</v>
      </c>
      <c r="O64" s="1846">
        <v>128738340</v>
      </c>
      <c r="P64" s="193"/>
      <c r="Q64" s="193"/>
      <c r="R64" s="193"/>
      <c r="S64" s="193"/>
      <c r="T64" s="1848">
        <v>40165</v>
      </c>
      <c r="U64" s="1850">
        <v>45</v>
      </c>
      <c r="V64" s="627">
        <v>38675434</v>
      </c>
      <c r="W64" s="1817">
        <v>40207</v>
      </c>
      <c r="X64" s="1817">
        <v>40239</v>
      </c>
      <c r="Y64" s="1216"/>
      <c r="Z64" s="1840">
        <v>128738340</v>
      </c>
      <c r="AA64" s="1216"/>
      <c r="AB64" s="1216"/>
      <c r="AC64" s="1216"/>
      <c r="AD64" s="1216"/>
      <c r="AE64" s="1216"/>
      <c r="AF64" s="1216"/>
      <c r="AG64" s="1216"/>
      <c r="AH64" s="1805" t="s">
        <v>1107</v>
      </c>
      <c r="AI64" s="1842">
        <f>Z64</f>
        <v>128738340</v>
      </c>
      <c r="AJ64" s="1220" t="s">
        <v>467</v>
      </c>
      <c r="AK64" s="1805" t="s">
        <v>690</v>
      </c>
      <c r="AL64" s="1805">
        <v>3208474850</v>
      </c>
      <c r="AM64" s="1843" t="s">
        <v>1368</v>
      </c>
      <c r="AN64" s="1834" t="s">
        <v>1230</v>
      </c>
      <c r="AO64" s="1837" t="s">
        <v>1230</v>
      </c>
      <c r="AP64" s="1834"/>
    </row>
    <row r="65" spans="1:43" ht="38.25" x14ac:dyDescent="0.2">
      <c r="A65" s="1806"/>
      <c r="B65" s="1177" t="s">
        <v>1686</v>
      </c>
      <c r="C65" s="1806"/>
      <c r="D65" s="1806"/>
      <c r="E65" s="1180" t="s">
        <v>685</v>
      </c>
      <c r="F65" s="195">
        <v>39951</v>
      </c>
      <c r="G65" s="193">
        <v>20000000</v>
      </c>
      <c r="H65" s="1806"/>
      <c r="I65" s="1179" t="s">
        <v>734</v>
      </c>
      <c r="J65" s="1806"/>
      <c r="K65" s="193">
        <v>19259156</v>
      </c>
      <c r="L65" s="1806"/>
      <c r="M65" s="1806"/>
      <c r="N65" s="1792"/>
      <c r="O65" s="1847"/>
      <c r="P65" s="193"/>
      <c r="Q65" s="193"/>
      <c r="R65" s="193"/>
      <c r="S65" s="193"/>
      <c r="T65" s="1849">
        <v>0</v>
      </c>
      <c r="U65" s="1841">
        <v>0</v>
      </c>
      <c r="V65" s="1193">
        <v>0</v>
      </c>
      <c r="W65" s="1806"/>
      <c r="X65" s="1806"/>
      <c r="Y65" s="1216"/>
      <c r="Z65" s="1841"/>
      <c r="AA65" s="1216"/>
      <c r="AB65" s="1216"/>
      <c r="AC65" s="1216"/>
      <c r="AD65" s="1216"/>
      <c r="AE65" s="1216"/>
      <c r="AF65" s="1216"/>
      <c r="AG65" s="1216"/>
      <c r="AH65" s="1806"/>
      <c r="AI65" s="1806"/>
      <c r="AJ65" s="1220" t="s">
        <v>393</v>
      </c>
      <c r="AK65" s="1806"/>
      <c r="AL65" s="1806"/>
      <c r="AM65" s="1844"/>
      <c r="AN65" s="1835"/>
      <c r="AO65" s="1838"/>
      <c r="AP65" s="1835"/>
    </row>
    <row r="66" spans="1:43" ht="25.5" x14ac:dyDescent="0.2">
      <c r="A66" s="1806"/>
      <c r="B66" s="1177" t="s">
        <v>1687</v>
      </c>
      <c r="C66" s="1806"/>
      <c r="D66" s="1806"/>
      <c r="E66" s="1180" t="s">
        <v>686</v>
      </c>
      <c r="F66" s="195">
        <v>39951</v>
      </c>
      <c r="G66" s="193">
        <v>18000000</v>
      </c>
      <c r="H66" s="1806"/>
      <c r="I66" s="1179" t="s">
        <v>735</v>
      </c>
      <c r="J66" s="1806"/>
      <c r="K66" s="193">
        <v>17973474</v>
      </c>
      <c r="L66" s="1806"/>
      <c r="M66" s="1806"/>
      <c r="N66" s="1792"/>
      <c r="O66" s="1847"/>
      <c r="P66" s="193"/>
      <c r="Q66" s="193"/>
      <c r="R66" s="193"/>
      <c r="S66" s="193"/>
      <c r="T66" s="1849">
        <v>0</v>
      </c>
      <c r="U66" s="1841">
        <v>0</v>
      </c>
      <c r="V66" s="1193">
        <v>0</v>
      </c>
      <c r="W66" s="1806"/>
      <c r="X66" s="1806"/>
      <c r="Y66" s="1216"/>
      <c r="Z66" s="1841"/>
      <c r="AA66" s="1216"/>
      <c r="AB66" s="1216"/>
      <c r="AC66" s="1216"/>
      <c r="AD66" s="1216"/>
      <c r="AE66" s="1216"/>
      <c r="AF66" s="1216"/>
      <c r="AG66" s="1216"/>
      <c r="AH66" s="1806"/>
      <c r="AI66" s="1806"/>
      <c r="AJ66" s="1220" t="s">
        <v>407</v>
      </c>
      <c r="AK66" s="1806"/>
      <c r="AL66" s="1806"/>
      <c r="AM66" s="1844"/>
      <c r="AN66" s="1835"/>
      <c r="AO66" s="1838"/>
      <c r="AP66" s="1835"/>
    </row>
    <row r="67" spans="1:43" ht="25.5" x14ac:dyDescent="0.2">
      <c r="A67" s="1806"/>
      <c r="B67" s="1177" t="s">
        <v>1688</v>
      </c>
      <c r="C67" s="1806"/>
      <c r="D67" s="1806"/>
      <c r="E67" s="1180" t="s">
        <v>687</v>
      </c>
      <c r="F67" s="195">
        <v>39951</v>
      </c>
      <c r="G67" s="193">
        <v>20000000</v>
      </c>
      <c r="H67" s="1806"/>
      <c r="I67" s="1179" t="s">
        <v>736</v>
      </c>
      <c r="J67" s="1806"/>
      <c r="K67" s="193">
        <v>18626703</v>
      </c>
      <c r="L67" s="1806"/>
      <c r="M67" s="1806"/>
      <c r="N67" s="1792"/>
      <c r="O67" s="1847"/>
      <c r="P67" s="193"/>
      <c r="Q67" s="193"/>
      <c r="R67" s="193"/>
      <c r="S67" s="193"/>
      <c r="T67" s="1849">
        <v>0</v>
      </c>
      <c r="U67" s="1841">
        <v>0</v>
      </c>
      <c r="V67" s="1193">
        <v>0</v>
      </c>
      <c r="W67" s="1806"/>
      <c r="X67" s="1806"/>
      <c r="Y67" s="1216">
        <v>190122804</v>
      </c>
      <c r="Z67" s="1841"/>
      <c r="AA67" s="1216"/>
      <c r="AB67" s="1216"/>
      <c r="AC67" s="1216"/>
      <c r="AD67" s="1216"/>
      <c r="AE67" s="1216"/>
      <c r="AF67" s="1216"/>
      <c r="AG67" s="1216"/>
      <c r="AH67" s="1806"/>
      <c r="AI67" s="1806"/>
      <c r="AJ67" s="1220" t="s">
        <v>407</v>
      </c>
      <c r="AK67" s="1806"/>
      <c r="AL67" s="1806"/>
      <c r="AM67" s="1844"/>
      <c r="AN67" s="1835"/>
      <c r="AO67" s="1838"/>
      <c r="AP67" s="1835"/>
    </row>
    <row r="68" spans="1:43" ht="38.25" x14ac:dyDescent="0.2">
      <c r="A68" s="1806"/>
      <c r="B68" s="1177" t="s">
        <v>1689</v>
      </c>
      <c r="C68" s="1806"/>
      <c r="D68" s="1806"/>
      <c r="E68" s="1180" t="s">
        <v>688</v>
      </c>
      <c r="F68" s="195">
        <v>39962</v>
      </c>
      <c r="G68" s="193">
        <v>20000000</v>
      </c>
      <c r="H68" s="1806"/>
      <c r="I68" s="1179" t="s">
        <v>737</v>
      </c>
      <c r="J68" s="1806"/>
      <c r="K68" s="193">
        <v>19705648</v>
      </c>
      <c r="L68" s="1806"/>
      <c r="M68" s="1806"/>
      <c r="N68" s="1792"/>
      <c r="O68" s="1847"/>
      <c r="P68" s="193"/>
      <c r="Q68" s="193"/>
      <c r="R68" s="193"/>
      <c r="S68" s="193"/>
      <c r="T68" s="1849">
        <v>0</v>
      </c>
      <c r="U68" s="1841">
        <v>0</v>
      </c>
      <c r="V68" s="1193">
        <v>12414129</v>
      </c>
      <c r="W68" s="1806"/>
      <c r="X68" s="1806"/>
      <c r="Y68" s="1216">
        <f>Y67-12414129</f>
        <v>177708675</v>
      </c>
      <c r="Z68" s="1841"/>
      <c r="AA68" s="1216"/>
      <c r="AB68" s="1216"/>
      <c r="AC68" s="1216"/>
      <c r="AD68" s="1216"/>
      <c r="AE68" s="1216"/>
      <c r="AF68" s="1216"/>
      <c r="AG68" s="1216"/>
      <c r="AH68" s="1806"/>
      <c r="AI68" s="1806"/>
      <c r="AJ68" s="1220" t="s">
        <v>1245</v>
      </c>
      <c r="AK68" s="1806"/>
      <c r="AL68" s="1806"/>
      <c r="AM68" s="1844"/>
      <c r="AN68" s="1835"/>
      <c r="AO68" s="1838"/>
      <c r="AP68" s="1835"/>
    </row>
    <row r="69" spans="1:43" ht="25.5" customHeight="1" x14ac:dyDescent="0.2">
      <c r="A69" s="1806"/>
      <c r="B69" s="1177" t="s">
        <v>1690</v>
      </c>
      <c r="C69" s="1806"/>
      <c r="D69" s="1806"/>
      <c r="E69" s="1180" t="s">
        <v>689</v>
      </c>
      <c r="F69" s="195">
        <v>39959</v>
      </c>
      <c r="G69" s="193">
        <v>20000000</v>
      </c>
      <c r="H69" s="1806"/>
      <c r="I69" s="1179" t="s">
        <v>738</v>
      </c>
      <c r="J69" s="1806"/>
      <c r="K69" s="193">
        <v>19995049</v>
      </c>
      <c r="L69" s="1806"/>
      <c r="M69" s="1806"/>
      <c r="N69" s="1792"/>
      <c r="O69" s="1847"/>
      <c r="P69" s="193"/>
      <c r="Q69" s="193"/>
      <c r="R69" s="193"/>
      <c r="S69" s="193"/>
      <c r="T69" s="1849">
        <v>0</v>
      </c>
      <c r="U69" s="1841">
        <v>0</v>
      </c>
      <c r="V69" s="1193">
        <v>10294901</v>
      </c>
      <c r="W69" s="1806"/>
      <c r="X69" s="1806"/>
      <c r="Y69" s="1216"/>
      <c r="Z69" s="1841"/>
      <c r="AA69" s="1216"/>
      <c r="AB69" s="1216"/>
      <c r="AC69" s="1216"/>
      <c r="AD69" s="1216"/>
      <c r="AE69" s="1216"/>
      <c r="AF69" s="1216"/>
      <c r="AG69" s="1216"/>
      <c r="AH69" s="1806"/>
      <c r="AI69" s="1806"/>
      <c r="AJ69" s="1220" t="s">
        <v>1246</v>
      </c>
      <c r="AK69" s="1806"/>
      <c r="AL69" s="1806"/>
      <c r="AM69" s="1844"/>
      <c r="AN69" s="1836"/>
      <c r="AO69" s="1839"/>
      <c r="AP69" s="1836"/>
    </row>
    <row r="70" spans="1:43" s="1221" customFormat="1" ht="25.5" x14ac:dyDescent="0.2">
      <c r="A70" s="1791" t="s">
        <v>691</v>
      </c>
      <c r="B70" s="1183" t="s">
        <v>1695</v>
      </c>
      <c r="C70" s="1798" t="s">
        <v>115</v>
      </c>
      <c r="D70" s="1798" t="s">
        <v>116</v>
      </c>
      <c r="E70" s="1180" t="s">
        <v>693</v>
      </c>
      <c r="F70" s="195">
        <v>39959</v>
      </c>
      <c r="G70" s="193">
        <v>60000000</v>
      </c>
      <c r="H70" s="1809">
        <v>40038</v>
      </c>
      <c r="I70" s="1179" t="s">
        <v>739</v>
      </c>
      <c r="J70" s="1809">
        <v>40038</v>
      </c>
      <c r="K70" s="193">
        <v>59920057</v>
      </c>
      <c r="L70" s="1809">
        <v>40039</v>
      </c>
      <c r="M70" s="1809">
        <v>40072</v>
      </c>
      <c r="N70" s="1808" t="s">
        <v>697</v>
      </c>
      <c r="O70" s="1830">
        <v>123926079</v>
      </c>
      <c r="P70" s="193"/>
      <c r="Q70" s="193"/>
      <c r="R70" s="193"/>
      <c r="S70" s="193"/>
      <c r="T70" s="1832">
        <v>40148</v>
      </c>
      <c r="U70" s="1786" t="s">
        <v>1407</v>
      </c>
      <c r="V70" s="1833">
        <v>61901041</v>
      </c>
      <c r="W70" s="1809"/>
      <c r="X70" s="1809"/>
      <c r="Y70" s="1831"/>
      <c r="Z70" s="1831">
        <v>170831608</v>
      </c>
      <c r="AA70" s="1830"/>
      <c r="AB70" s="1809"/>
      <c r="AC70" s="1809"/>
      <c r="AD70" s="1194"/>
      <c r="AE70" s="1809"/>
      <c r="AF70" s="1194"/>
      <c r="AG70" s="1809"/>
      <c r="AH70" s="1809" t="s">
        <v>1964</v>
      </c>
      <c r="AI70" s="1830">
        <f>Y73+Z70</f>
        <v>185827120</v>
      </c>
      <c r="AJ70" s="1215" t="s">
        <v>1247</v>
      </c>
      <c r="AK70" s="1809" t="s">
        <v>698</v>
      </c>
      <c r="AL70" s="1829">
        <v>3138308700</v>
      </c>
      <c r="AM70" s="1828" t="s">
        <v>1408</v>
      </c>
      <c r="AN70" s="1829" t="s">
        <v>1230</v>
      </c>
      <c r="AO70" s="1829" t="s">
        <v>1249</v>
      </c>
      <c r="AP70" s="1829" t="s">
        <v>1230</v>
      </c>
      <c r="AQ70" s="175"/>
    </row>
    <row r="71" spans="1:43" s="1221" customFormat="1" ht="25.5" x14ac:dyDescent="0.2">
      <c r="A71" s="1791"/>
      <c r="B71" s="1183" t="s">
        <v>1696</v>
      </c>
      <c r="C71" s="1798"/>
      <c r="D71" s="1798"/>
      <c r="E71" s="1180" t="s">
        <v>694</v>
      </c>
      <c r="F71" s="195">
        <v>39962</v>
      </c>
      <c r="G71" s="193">
        <v>34038206</v>
      </c>
      <c r="H71" s="1798"/>
      <c r="I71" s="1179" t="s">
        <v>740</v>
      </c>
      <c r="J71" s="1798"/>
      <c r="K71" s="193">
        <v>34020417</v>
      </c>
      <c r="L71" s="1798"/>
      <c r="M71" s="1798"/>
      <c r="N71" s="1791"/>
      <c r="O71" s="1798"/>
      <c r="P71" s="193"/>
      <c r="Q71" s="193"/>
      <c r="R71" s="193"/>
      <c r="S71" s="193"/>
      <c r="T71" s="1798"/>
      <c r="U71" s="1756"/>
      <c r="V71" s="1802"/>
      <c r="W71" s="1798"/>
      <c r="X71" s="1798"/>
      <c r="Y71" s="1831"/>
      <c r="Z71" s="1831"/>
      <c r="AA71" s="1798"/>
      <c r="AB71" s="1798"/>
      <c r="AC71" s="1798"/>
      <c r="AD71" s="192"/>
      <c r="AE71" s="1798"/>
      <c r="AF71" s="192"/>
      <c r="AG71" s="1798"/>
      <c r="AH71" s="1798"/>
      <c r="AI71" s="1798"/>
      <c r="AJ71" s="1215" t="s">
        <v>1248</v>
      </c>
      <c r="AK71" s="1798"/>
      <c r="AL71" s="1829"/>
      <c r="AM71" s="1828"/>
      <c r="AN71" s="1829"/>
      <c r="AO71" s="1829"/>
      <c r="AP71" s="1829"/>
      <c r="AQ71" s="175"/>
    </row>
    <row r="72" spans="1:43" s="1221" customFormat="1" ht="38.25" x14ac:dyDescent="0.2">
      <c r="A72" s="1791"/>
      <c r="B72" s="1183" t="s">
        <v>1697</v>
      </c>
      <c r="C72" s="1798"/>
      <c r="D72" s="1798"/>
      <c r="E72" s="1180" t="s">
        <v>695</v>
      </c>
      <c r="F72" s="195">
        <v>39951</v>
      </c>
      <c r="G72" s="193">
        <v>15000000</v>
      </c>
      <c r="H72" s="1798"/>
      <c r="I72" s="1179" t="s">
        <v>741</v>
      </c>
      <c r="J72" s="1798"/>
      <c r="K72" s="193">
        <v>14990093</v>
      </c>
      <c r="L72" s="1798"/>
      <c r="M72" s="1798"/>
      <c r="N72" s="1791"/>
      <c r="O72" s="1798"/>
      <c r="P72" s="193"/>
      <c r="Q72" s="193"/>
      <c r="R72" s="193"/>
      <c r="S72" s="193"/>
      <c r="T72" s="1798"/>
      <c r="U72" s="1756"/>
      <c r="V72" s="1802"/>
      <c r="W72" s="1798"/>
      <c r="X72" s="1798"/>
      <c r="Y72" s="1831"/>
      <c r="Z72" s="1831"/>
      <c r="AA72" s="1798"/>
      <c r="AB72" s="1798"/>
      <c r="AC72" s="1798"/>
      <c r="AD72" s="192"/>
      <c r="AE72" s="1798"/>
      <c r="AF72" s="192"/>
      <c r="AG72" s="1798"/>
      <c r="AH72" s="1798"/>
      <c r="AI72" s="1798"/>
      <c r="AJ72" s="1215" t="s">
        <v>337</v>
      </c>
      <c r="AK72" s="1798"/>
      <c r="AL72" s="1829"/>
      <c r="AM72" s="1828"/>
      <c r="AN72" s="1829"/>
      <c r="AO72" s="1829"/>
      <c r="AP72" s="1829"/>
      <c r="AQ72" s="175"/>
    </row>
    <row r="73" spans="1:43" s="1222" customFormat="1" ht="38.25" x14ac:dyDescent="0.2">
      <c r="A73" s="1791"/>
      <c r="B73" s="1183" t="s">
        <v>1698</v>
      </c>
      <c r="C73" s="1798"/>
      <c r="D73" s="1798"/>
      <c r="E73" s="1180" t="s">
        <v>696</v>
      </c>
      <c r="F73" s="195">
        <v>39962</v>
      </c>
      <c r="G73" s="193">
        <v>15000000</v>
      </c>
      <c r="H73" s="1798"/>
      <c r="I73" s="1179" t="s">
        <v>742</v>
      </c>
      <c r="J73" s="1798"/>
      <c r="K73" s="193">
        <v>14995512</v>
      </c>
      <c r="L73" s="1798"/>
      <c r="M73" s="1798"/>
      <c r="N73" s="1791"/>
      <c r="O73" s="1798"/>
      <c r="P73" s="193"/>
      <c r="Q73" s="193"/>
      <c r="R73" s="193"/>
      <c r="S73" s="193"/>
      <c r="T73" s="1798"/>
      <c r="U73" s="1784"/>
      <c r="V73" s="1802"/>
      <c r="W73" s="1798"/>
      <c r="X73" s="1798"/>
      <c r="Y73" s="1216">
        <v>14995512</v>
      </c>
      <c r="Z73" s="1831"/>
      <c r="AA73" s="1798"/>
      <c r="AB73" s="1798"/>
      <c r="AC73" s="1798"/>
      <c r="AD73" s="192"/>
      <c r="AE73" s="1798"/>
      <c r="AF73" s="192"/>
      <c r="AG73" s="1798"/>
      <c r="AH73" s="1798"/>
      <c r="AI73" s="1798"/>
      <c r="AJ73" s="1215" t="s">
        <v>393</v>
      </c>
      <c r="AK73" s="1798"/>
      <c r="AL73" s="1829"/>
      <c r="AM73" s="1828"/>
      <c r="AN73" s="1829"/>
      <c r="AO73" s="1829"/>
      <c r="AP73" s="1829"/>
      <c r="AQ73" s="175"/>
    </row>
    <row r="74" spans="1:43" ht="25.5" x14ac:dyDescent="0.2">
      <c r="A74" s="1791" t="s">
        <v>699</v>
      </c>
      <c r="B74" s="1183" t="s">
        <v>1713</v>
      </c>
      <c r="C74" s="1791" t="s">
        <v>302</v>
      </c>
      <c r="D74" s="1791" t="s">
        <v>307</v>
      </c>
      <c r="E74" s="1180" t="s">
        <v>701</v>
      </c>
      <c r="F74" s="195">
        <v>39959</v>
      </c>
      <c r="G74" s="193">
        <v>50000000</v>
      </c>
      <c r="H74" s="1797">
        <v>40038</v>
      </c>
      <c r="I74" s="1179" t="s">
        <v>743</v>
      </c>
      <c r="J74" s="1797">
        <v>40038</v>
      </c>
      <c r="K74" s="193">
        <v>49862862</v>
      </c>
      <c r="L74" s="1797">
        <v>40038</v>
      </c>
      <c r="M74" s="1797">
        <v>40091</v>
      </c>
      <c r="N74" s="1791">
        <v>3</v>
      </c>
      <c r="O74" s="1823">
        <v>121774407</v>
      </c>
      <c r="P74" s="193"/>
      <c r="Q74" s="193"/>
      <c r="R74" s="193"/>
      <c r="S74" s="193"/>
      <c r="T74" s="1797">
        <v>40147</v>
      </c>
      <c r="U74" s="1791">
        <v>45</v>
      </c>
      <c r="V74" s="1801">
        <v>35959446</v>
      </c>
      <c r="W74" s="1791"/>
      <c r="X74" s="1791"/>
      <c r="Y74" s="1791"/>
      <c r="Z74" s="1801">
        <v>157733853</v>
      </c>
      <c r="AA74" s="1822"/>
      <c r="AB74" s="1791"/>
      <c r="AC74" s="1791"/>
      <c r="AD74" s="194"/>
      <c r="AE74" s="1791"/>
      <c r="AF74" s="194"/>
      <c r="AG74" s="1791"/>
      <c r="AH74" s="1791" t="s">
        <v>623</v>
      </c>
      <c r="AI74" s="1801">
        <f>Y74+Z74+AA74+AB74+AC74+AG74</f>
        <v>157733853</v>
      </c>
      <c r="AJ74" s="1215" t="s">
        <v>1250</v>
      </c>
      <c r="AK74" s="1791" t="s">
        <v>706</v>
      </c>
      <c r="AL74" s="1791">
        <v>3202723305</v>
      </c>
      <c r="AM74" s="1799"/>
      <c r="AN74" s="1791" t="s">
        <v>1230</v>
      </c>
      <c r="AO74" s="1791" t="s">
        <v>1249</v>
      </c>
      <c r="AP74" s="1791" t="s">
        <v>1230</v>
      </c>
    </row>
    <row r="75" spans="1:43" ht="38.25" x14ac:dyDescent="0.2">
      <c r="A75" s="1791"/>
      <c r="B75" s="1183" t="s">
        <v>1714</v>
      </c>
      <c r="C75" s="1791"/>
      <c r="D75" s="1791"/>
      <c r="E75" s="1180" t="s">
        <v>702</v>
      </c>
      <c r="F75" s="195">
        <v>39951</v>
      </c>
      <c r="G75" s="193">
        <v>17000000</v>
      </c>
      <c r="H75" s="1791"/>
      <c r="I75" s="1179" t="s">
        <v>744</v>
      </c>
      <c r="J75" s="1791"/>
      <c r="K75" s="193">
        <v>16986570</v>
      </c>
      <c r="L75" s="1791"/>
      <c r="M75" s="1791"/>
      <c r="N75" s="1791"/>
      <c r="O75" s="1791"/>
      <c r="P75" s="193"/>
      <c r="Q75" s="193"/>
      <c r="R75" s="193"/>
      <c r="S75" s="193"/>
      <c r="T75" s="1791"/>
      <c r="U75" s="1791"/>
      <c r="V75" s="1801"/>
      <c r="W75" s="1791"/>
      <c r="X75" s="1791"/>
      <c r="Y75" s="1791"/>
      <c r="Z75" s="1801"/>
      <c r="AA75" s="1791"/>
      <c r="AB75" s="1791"/>
      <c r="AC75" s="1791"/>
      <c r="AD75" s="194"/>
      <c r="AE75" s="1791"/>
      <c r="AF75" s="194"/>
      <c r="AG75" s="1791"/>
      <c r="AH75" s="1791"/>
      <c r="AI75" s="1801"/>
      <c r="AJ75" s="1215" t="s">
        <v>393</v>
      </c>
      <c r="AK75" s="1791"/>
      <c r="AL75" s="1791"/>
      <c r="AM75" s="1799"/>
      <c r="AN75" s="1791"/>
      <c r="AO75" s="1791"/>
      <c r="AP75" s="1791"/>
    </row>
    <row r="76" spans="1:43" ht="25.5" x14ac:dyDescent="0.2">
      <c r="A76" s="1791"/>
      <c r="B76" s="1183" t="s">
        <v>1715</v>
      </c>
      <c r="C76" s="1791"/>
      <c r="D76" s="1791"/>
      <c r="E76" s="1180" t="s">
        <v>703</v>
      </c>
      <c r="F76" s="195">
        <v>39951</v>
      </c>
      <c r="G76" s="193">
        <v>15000000</v>
      </c>
      <c r="H76" s="1791"/>
      <c r="I76" s="1179" t="s">
        <v>745</v>
      </c>
      <c r="J76" s="1791"/>
      <c r="K76" s="193">
        <v>14985333</v>
      </c>
      <c r="L76" s="1791"/>
      <c r="M76" s="1791"/>
      <c r="N76" s="1791"/>
      <c r="O76" s="1791"/>
      <c r="P76" s="193"/>
      <c r="Q76" s="193"/>
      <c r="R76" s="193"/>
      <c r="S76" s="193"/>
      <c r="T76" s="1791"/>
      <c r="U76" s="1791"/>
      <c r="V76" s="1801"/>
      <c r="W76" s="1791"/>
      <c r="X76" s="1791"/>
      <c r="Y76" s="1791"/>
      <c r="Z76" s="1801"/>
      <c r="AA76" s="1791"/>
      <c r="AB76" s="1791"/>
      <c r="AC76" s="1791"/>
      <c r="AD76" s="194"/>
      <c r="AE76" s="1791"/>
      <c r="AF76" s="194"/>
      <c r="AG76" s="1791"/>
      <c r="AH76" s="1791"/>
      <c r="AI76" s="1801"/>
      <c r="AJ76" s="1215" t="s">
        <v>337</v>
      </c>
      <c r="AK76" s="1791"/>
      <c r="AL76" s="1791"/>
      <c r="AM76" s="1799"/>
      <c r="AN76" s="1791"/>
      <c r="AO76" s="1791"/>
      <c r="AP76" s="1791"/>
    </row>
    <row r="77" spans="1:43" ht="38.25" x14ac:dyDescent="0.2">
      <c r="A77" s="1791"/>
      <c r="B77" s="1183" t="s">
        <v>1716</v>
      </c>
      <c r="C77" s="1791"/>
      <c r="D77" s="1791"/>
      <c r="E77" s="1180" t="s">
        <v>704</v>
      </c>
      <c r="F77" s="195">
        <v>39951</v>
      </c>
      <c r="G77" s="193">
        <v>20000000</v>
      </c>
      <c r="H77" s="1791"/>
      <c r="I77" s="1179" t="s">
        <v>746</v>
      </c>
      <c r="J77" s="1791"/>
      <c r="K77" s="193">
        <v>19985486</v>
      </c>
      <c r="L77" s="1791"/>
      <c r="M77" s="1791"/>
      <c r="N77" s="1791"/>
      <c r="O77" s="1791"/>
      <c r="P77" s="193"/>
      <c r="Q77" s="193"/>
      <c r="R77" s="193"/>
      <c r="S77" s="193"/>
      <c r="T77" s="1791"/>
      <c r="U77" s="1791"/>
      <c r="V77" s="1801"/>
      <c r="W77" s="1791"/>
      <c r="X77" s="1791"/>
      <c r="Y77" s="1791"/>
      <c r="Z77" s="1801"/>
      <c r="AA77" s="1791"/>
      <c r="AB77" s="1791"/>
      <c r="AC77" s="1791"/>
      <c r="AD77" s="194"/>
      <c r="AE77" s="1791"/>
      <c r="AF77" s="194"/>
      <c r="AG77" s="1791"/>
      <c r="AH77" s="1791"/>
      <c r="AI77" s="1801"/>
      <c r="AJ77" s="1215" t="s">
        <v>292</v>
      </c>
      <c r="AK77" s="1791"/>
      <c r="AL77" s="1791"/>
      <c r="AM77" s="1799"/>
      <c r="AN77" s="1791"/>
      <c r="AO77" s="1791"/>
      <c r="AP77" s="1791"/>
    </row>
    <row r="78" spans="1:43" ht="38.25" x14ac:dyDescent="0.2">
      <c r="A78" s="1791"/>
      <c r="B78" s="1183" t="s">
        <v>1717</v>
      </c>
      <c r="C78" s="1791"/>
      <c r="D78" s="1791"/>
      <c r="E78" s="1180" t="s">
        <v>705</v>
      </c>
      <c r="F78" s="195">
        <v>39951</v>
      </c>
      <c r="G78" s="193">
        <v>20000000</v>
      </c>
      <c r="H78" s="1791"/>
      <c r="I78" s="1179" t="s">
        <v>747</v>
      </c>
      <c r="J78" s="1791"/>
      <c r="K78" s="193">
        <v>19954156</v>
      </c>
      <c r="L78" s="1791"/>
      <c r="M78" s="1791"/>
      <c r="N78" s="1791"/>
      <c r="O78" s="1791"/>
      <c r="P78" s="193"/>
      <c r="Q78" s="193"/>
      <c r="R78" s="193"/>
      <c r="S78" s="193"/>
      <c r="T78" s="1791"/>
      <c r="U78" s="1791"/>
      <c r="V78" s="1801"/>
      <c r="W78" s="1791"/>
      <c r="X78" s="1791"/>
      <c r="Y78" s="1791"/>
      <c r="Z78" s="1801"/>
      <c r="AA78" s="1791"/>
      <c r="AB78" s="1791"/>
      <c r="AC78" s="1791"/>
      <c r="AD78" s="194"/>
      <c r="AE78" s="1791"/>
      <c r="AF78" s="194"/>
      <c r="AG78" s="1791"/>
      <c r="AH78" s="1791"/>
      <c r="AI78" s="1801"/>
      <c r="AJ78" s="1215" t="s">
        <v>407</v>
      </c>
      <c r="AK78" s="1791"/>
      <c r="AL78" s="1791"/>
      <c r="AM78" s="1799"/>
      <c r="AN78" s="1791"/>
      <c r="AO78" s="1791"/>
      <c r="AP78" s="1791"/>
    </row>
    <row r="79" spans="1:43" ht="38.25" x14ac:dyDescent="0.2">
      <c r="A79" s="1791" t="s">
        <v>707</v>
      </c>
      <c r="B79" s="1177" t="s">
        <v>1722</v>
      </c>
      <c r="C79" s="1791" t="s">
        <v>115</v>
      </c>
      <c r="D79" s="1791" t="s">
        <v>116</v>
      </c>
      <c r="E79" s="1180" t="s">
        <v>709</v>
      </c>
      <c r="F79" s="195">
        <v>39944</v>
      </c>
      <c r="G79" s="193">
        <v>20000000</v>
      </c>
      <c r="H79" s="1797">
        <v>40038</v>
      </c>
      <c r="I79" s="1179" t="s">
        <v>748</v>
      </c>
      <c r="J79" s="1797">
        <v>40038</v>
      </c>
      <c r="K79" s="193">
        <v>19734120</v>
      </c>
      <c r="L79" s="1797">
        <v>40052</v>
      </c>
      <c r="M79" s="1797">
        <v>40091</v>
      </c>
      <c r="N79" s="1791">
        <v>3</v>
      </c>
      <c r="O79" s="1823">
        <f>K79+K80+K81+K82+K83+K84</f>
        <v>122959254</v>
      </c>
      <c r="P79" s="1791"/>
      <c r="Q79" s="1791"/>
      <c r="R79" s="1791"/>
      <c r="S79" s="1791"/>
      <c r="T79" s="1797">
        <v>40164</v>
      </c>
      <c r="U79" s="1791">
        <v>45</v>
      </c>
      <c r="V79" s="1801">
        <v>59961290</v>
      </c>
      <c r="W79" s="1791"/>
      <c r="X79" s="1791"/>
      <c r="Y79" s="194"/>
      <c r="Z79" s="1823">
        <v>163113034</v>
      </c>
      <c r="AA79" s="1823"/>
      <c r="AB79" s="1791"/>
      <c r="AC79" s="1791"/>
      <c r="AD79" s="194"/>
      <c r="AE79" s="1791"/>
      <c r="AF79" s="194"/>
      <c r="AG79" s="1791"/>
      <c r="AH79" s="1791" t="s">
        <v>623</v>
      </c>
      <c r="AI79" s="1822">
        <v>122959254</v>
      </c>
      <c r="AJ79" s="1215" t="s">
        <v>1251</v>
      </c>
      <c r="AK79" s="1791" t="s">
        <v>715</v>
      </c>
      <c r="AL79" s="1791">
        <v>3138308700</v>
      </c>
      <c r="AM79" s="1799" t="s">
        <v>1367</v>
      </c>
      <c r="AN79" s="1791"/>
      <c r="AO79" s="1791" t="s">
        <v>1249</v>
      </c>
      <c r="AP79" s="1791"/>
    </row>
    <row r="80" spans="1:43" ht="36.75" customHeight="1" x14ac:dyDescent="0.2">
      <c r="A80" s="1791"/>
      <c r="B80" s="1177" t="s">
        <v>1723</v>
      </c>
      <c r="C80" s="1791"/>
      <c r="D80" s="1791"/>
      <c r="E80" s="1180" t="s">
        <v>710</v>
      </c>
      <c r="F80" s="195">
        <v>39988</v>
      </c>
      <c r="G80" s="193">
        <v>20000000</v>
      </c>
      <c r="H80" s="1791"/>
      <c r="I80" s="1179" t="s">
        <v>749</v>
      </c>
      <c r="J80" s="1791"/>
      <c r="K80" s="193">
        <v>19807510</v>
      </c>
      <c r="L80" s="1791"/>
      <c r="M80" s="1791"/>
      <c r="N80" s="1791"/>
      <c r="O80" s="1791"/>
      <c r="P80" s="1791"/>
      <c r="Q80" s="1791"/>
      <c r="R80" s="1791"/>
      <c r="S80" s="1791"/>
      <c r="T80" s="1791"/>
      <c r="U80" s="1791"/>
      <c r="V80" s="1801"/>
      <c r="W80" s="1791"/>
      <c r="X80" s="1791"/>
      <c r="Y80" s="1195">
        <v>19807510</v>
      </c>
      <c r="Z80" s="1791"/>
      <c r="AA80" s="1791"/>
      <c r="AB80" s="1791"/>
      <c r="AC80" s="1791"/>
      <c r="AD80" s="194"/>
      <c r="AE80" s="1791"/>
      <c r="AF80" s="194"/>
      <c r="AG80" s="1791"/>
      <c r="AH80" s="1791"/>
      <c r="AI80" s="1791"/>
      <c r="AJ80" s="1215" t="s">
        <v>467</v>
      </c>
      <c r="AK80" s="1791"/>
      <c r="AL80" s="1791"/>
      <c r="AM80" s="1799"/>
      <c r="AN80" s="1791"/>
      <c r="AO80" s="1791"/>
      <c r="AP80" s="1791"/>
    </row>
    <row r="81" spans="1:42" ht="25.5" x14ac:dyDescent="0.2">
      <c r="A81" s="1791"/>
      <c r="B81" s="1177" t="s">
        <v>1724</v>
      </c>
      <c r="C81" s="1791"/>
      <c r="D81" s="1791"/>
      <c r="E81" s="1180" t="s">
        <v>711</v>
      </c>
      <c r="F81" s="195">
        <v>39951</v>
      </c>
      <c r="G81" s="193">
        <v>21000000</v>
      </c>
      <c r="H81" s="1791"/>
      <c r="I81" s="1179" t="s">
        <v>750</v>
      </c>
      <c r="J81" s="1791"/>
      <c r="K81" s="193">
        <v>20981385</v>
      </c>
      <c r="L81" s="1791"/>
      <c r="M81" s="1791"/>
      <c r="N81" s="1791"/>
      <c r="O81" s="1791"/>
      <c r="P81" s="1791"/>
      <c r="Q81" s="1791"/>
      <c r="R81" s="1791"/>
      <c r="S81" s="1791"/>
      <c r="T81" s="1791"/>
      <c r="U81" s="1791"/>
      <c r="V81" s="1801"/>
      <c r="W81" s="1791"/>
      <c r="X81" s="1791"/>
      <c r="Y81" s="1791"/>
      <c r="Z81" s="1791"/>
      <c r="AA81" s="1791"/>
      <c r="AB81" s="1791"/>
      <c r="AC81" s="1791"/>
      <c r="AD81" s="194"/>
      <c r="AE81" s="1791"/>
      <c r="AF81" s="194"/>
      <c r="AG81" s="1791"/>
      <c r="AH81" s="1791"/>
      <c r="AI81" s="1791"/>
      <c r="AJ81" s="1215" t="s">
        <v>1248</v>
      </c>
      <c r="AK81" s="1791"/>
      <c r="AL81" s="1791"/>
      <c r="AM81" s="1799"/>
      <c r="AN81" s="1791"/>
      <c r="AO81" s="1791"/>
      <c r="AP81" s="1791"/>
    </row>
    <row r="82" spans="1:42" ht="27" customHeight="1" x14ac:dyDescent="0.2">
      <c r="A82" s="1791"/>
      <c r="B82" s="1177" t="s">
        <v>1725</v>
      </c>
      <c r="C82" s="1791"/>
      <c r="D82" s="1791"/>
      <c r="E82" s="1180" t="s">
        <v>712</v>
      </c>
      <c r="F82" s="195">
        <v>39994</v>
      </c>
      <c r="G82" s="193">
        <v>21870169</v>
      </c>
      <c r="H82" s="1791"/>
      <c r="I82" s="1179" t="s">
        <v>751</v>
      </c>
      <c r="J82" s="1791"/>
      <c r="K82" s="193">
        <v>21739727</v>
      </c>
      <c r="L82" s="1791"/>
      <c r="M82" s="1791"/>
      <c r="N82" s="1791"/>
      <c r="O82" s="1791"/>
      <c r="P82" s="1791"/>
      <c r="Q82" s="1791"/>
      <c r="R82" s="1791"/>
      <c r="S82" s="1791"/>
      <c r="T82" s="1791"/>
      <c r="U82" s="1791"/>
      <c r="V82" s="1801"/>
      <c r="W82" s="1791"/>
      <c r="X82" s="1791"/>
      <c r="Y82" s="1791"/>
      <c r="Z82" s="1791"/>
      <c r="AA82" s="1791"/>
      <c r="AB82" s="1791"/>
      <c r="AC82" s="1791"/>
      <c r="AD82" s="194"/>
      <c r="AE82" s="1791"/>
      <c r="AF82" s="194"/>
      <c r="AG82" s="1791"/>
      <c r="AH82" s="1791"/>
      <c r="AI82" s="1791"/>
      <c r="AJ82" s="1215" t="s">
        <v>422</v>
      </c>
      <c r="AK82" s="1791"/>
      <c r="AL82" s="1791"/>
      <c r="AM82" s="1799"/>
      <c r="AN82" s="1791"/>
      <c r="AO82" s="1791"/>
      <c r="AP82" s="1791"/>
    </row>
    <row r="83" spans="1:42" ht="25.5" x14ac:dyDescent="0.2">
      <c r="A83" s="1791"/>
      <c r="B83" s="1177" t="s">
        <v>1726</v>
      </c>
      <c r="C83" s="1791"/>
      <c r="D83" s="1791"/>
      <c r="E83" s="1180" t="s">
        <v>713</v>
      </c>
      <c r="F83" s="195">
        <v>39988</v>
      </c>
      <c r="G83" s="193">
        <v>22863574</v>
      </c>
      <c r="H83" s="1791"/>
      <c r="I83" s="1179" t="s">
        <v>752</v>
      </c>
      <c r="J83" s="1791"/>
      <c r="K83" s="193">
        <v>22706548</v>
      </c>
      <c r="L83" s="1791"/>
      <c r="M83" s="1791"/>
      <c r="N83" s="1791"/>
      <c r="O83" s="1791"/>
      <c r="P83" s="1791"/>
      <c r="Q83" s="1791"/>
      <c r="R83" s="1791"/>
      <c r="S83" s="1791"/>
      <c r="T83" s="1791"/>
      <c r="U83" s="1791"/>
      <c r="V83" s="1801"/>
      <c r="W83" s="1791"/>
      <c r="X83" s="1791"/>
      <c r="Y83" s="1791"/>
      <c r="Z83" s="1791"/>
      <c r="AA83" s="1791"/>
      <c r="AB83" s="1791"/>
      <c r="AC83" s="1791"/>
      <c r="AD83" s="194"/>
      <c r="AE83" s="1791"/>
      <c r="AF83" s="194"/>
      <c r="AG83" s="1791"/>
      <c r="AH83" s="1791"/>
      <c r="AI83" s="1791"/>
      <c r="AJ83" s="1215" t="s">
        <v>407</v>
      </c>
      <c r="AK83" s="1791"/>
      <c r="AL83" s="1791"/>
      <c r="AM83" s="1799"/>
      <c r="AN83" s="1791"/>
      <c r="AO83" s="1791"/>
      <c r="AP83" s="1791"/>
    </row>
    <row r="84" spans="1:42" ht="38.25" x14ac:dyDescent="0.2">
      <c r="A84" s="1791"/>
      <c r="B84" s="1177" t="s">
        <v>1727</v>
      </c>
      <c r="C84" s="1791"/>
      <c r="D84" s="1791"/>
      <c r="E84" s="1180" t="s">
        <v>714</v>
      </c>
      <c r="F84" s="195">
        <v>39951</v>
      </c>
      <c r="G84" s="193">
        <v>18000000</v>
      </c>
      <c r="H84" s="1791"/>
      <c r="I84" s="1179" t="s">
        <v>753</v>
      </c>
      <c r="J84" s="1791"/>
      <c r="K84" s="193">
        <v>17989964</v>
      </c>
      <c r="L84" s="1791"/>
      <c r="M84" s="1791"/>
      <c r="N84" s="1791"/>
      <c r="O84" s="1791"/>
      <c r="P84" s="1791"/>
      <c r="Q84" s="1791"/>
      <c r="R84" s="1791"/>
      <c r="S84" s="1791"/>
      <c r="T84" s="1791"/>
      <c r="U84" s="1791"/>
      <c r="V84" s="1801"/>
      <c r="W84" s="1791"/>
      <c r="X84" s="1791"/>
      <c r="Y84" s="1791"/>
      <c r="Z84" s="1791"/>
      <c r="AA84" s="1791"/>
      <c r="AB84" s="1791"/>
      <c r="AC84" s="1791"/>
      <c r="AD84" s="194"/>
      <c r="AE84" s="1791"/>
      <c r="AF84" s="194"/>
      <c r="AG84" s="1791"/>
      <c r="AH84" s="1791"/>
      <c r="AI84" s="1791"/>
      <c r="AJ84" s="1215" t="s">
        <v>1252</v>
      </c>
      <c r="AK84" s="1791"/>
      <c r="AL84" s="1791"/>
      <c r="AM84" s="1799"/>
      <c r="AN84" s="1791"/>
      <c r="AO84" s="1791"/>
      <c r="AP84" s="1791"/>
    </row>
    <row r="85" spans="1:42" ht="25.5" x14ac:dyDescent="0.2">
      <c r="A85" s="1803" t="s">
        <v>716</v>
      </c>
      <c r="B85" s="1177" t="s">
        <v>1730</v>
      </c>
      <c r="C85" s="1818" t="s">
        <v>769</v>
      </c>
      <c r="D85" s="1818" t="s">
        <v>777</v>
      </c>
      <c r="E85" s="1180" t="s">
        <v>778</v>
      </c>
      <c r="F85" s="195">
        <v>39959</v>
      </c>
      <c r="G85" s="193">
        <v>20000000</v>
      </c>
      <c r="H85" s="1821">
        <v>40038</v>
      </c>
      <c r="I85" s="1179" t="s">
        <v>754</v>
      </c>
      <c r="J85" s="1821">
        <v>40038</v>
      </c>
      <c r="K85" s="193">
        <v>19998760</v>
      </c>
      <c r="L85" s="1810">
        <v>40050</v>
      </c>
      <c r="M85" s="1817">
        <v>40091</v>
      </c>
      <c r="N85" s="1805">
        <v>3</v>
      </c>
      <c r="O85" s="1811">
        <f>SUM(K85:K90)</f>
        <v>131894192</v>
      </c>
      <c r="P85" s="193"/>
      <c r="Q85" s="193"/>
      <c r="R85" s="193"/>
      <c r="S85" s="193"/>
      <c r="T85" s="1817">
        <v>40165</v>
      </c>
      <c r="U85" s="1824">
        <v>45</v>
      </c>
      <c r="V85" s="1825">
        <v>19971526</v>
      </c>
      <c r="W85" s="195"/>
      <c r="X85" s="195"/>
      <c r="Y85" s="1803"/>
      <c r="Z85" s="1815">
        <v>131894192</v>
      </c>
      <c r="AA85" s="1803"/>
      <c r="AB85" s="1803"/>
      <c r="AC85" s="1803"/>
      <c r="AD85" s="1176"/>
      <c r="AE85" s="1803"/>
      <c r="AF85" s="1176"/>
      <c r="AG85" s="1803"/>
      <c r="AH85" s="1805" t="s">
        <v>622</v>
      </c>
      <c r="AI85" s="1815">
        <f>Y85+Z85+AA85+AB85+AC85+AE85+AG85</f>
        <v>131894192</v>
      </c>
      <c r="AJ85" s="1215" t="s">
        <v>407</v>
      </c>
      <c r="AK85" s="1803" t="s">
        <v>775</v>
      </c>
      <c r="AL85" s="1803">
        <v>3118592588</v>
      </c>
      <c r="AM85" s="1812"/>
      <c r="AN85" s="1803" t="s">
        <v>1230</v>
      </c>
      <c r="AO85" s="1803" t="s">
        <v>1249</v>
      </c>
      <c r="AP85" s="1803" t="s">
        <v>1230</v>
      </c>
    </row>
    <row r="86" spans="1:42" ht="25.5" x14ac:dyDescent="0.2">
      <c r="A86" s="1804"/>
      <c r="B86" s="1188" t="s">
        <v>1731</v>
      </c>
      <c r="C86" s="1819"/>
      <c r="D86" s="1819"/>
      <c r="E86" s="1180" t="s">
        <v>779</v>
      </c>
      <c r="F86" s="195">
        <v>39951</v>
      </c>
      <c r="G86" s="193">
        <v>23000000</v>
      </c>
      <c r="H86" s="1819"/>
      <c r="I86" s="1179" t="s">
        <v>755</v>
      </c>
      <c r="J86" s="1819"/>
      <c r="K86" s="193">
        <v>22953952</v>
      </c>
      <c r="L86" s="1804"/>
      <c r="M86" s="1806"/>
      <c r="N86" s="1806"/>
      <c r="O86" s="1804"/>
      <c r="P86" s="193"/>
      <c r="Q86" s="193"/>
      <c r="R86" s="193"/>
      <c r="S86" s="193"/>
      <c r="T86" s="1806"/>
      <c r="U86" s="1753"/>
      <c r="V86" s="1826"/>
      <c r="W86" s="195"/>
      <c r="X86" s="195"/>
      <c r="Y86" s="1804"/>
      <c r="Z86" s="1816"/>
      <c r="AA86" s="1804"/>
      <c r="AB86" s="1804"/>
      <c r="AC86" s="1804"/>
      <c r="AD86" s="1196"/>
      <c r="AE86" s="1804"/>
      <c r="AF86" s="1196"/>
      <c r="AG86" s="1804"/>
      <c r="AH86" s="1806"/>
      <c r="AI86" s="1816"/>
      <c r="AJ86" s="1215" t="s">
        <v>407</v>
      </c>
      <c r="AK86" s="1804"/>
      <c r="AL86" s="1804"/>
      <c r="AM86" s="1813"/>
      <c r="AN86" s="1804"/>
      <c r="AO86" s="1804"/>
      <c r="AP86" s="1804"/>
    </row>
    <row r="87" spans="1:42" ht="25.5" x14ac:dyDescent="0.2">
      <c r="A87" s="1804"/>
      <c r="B87" s="1188" t="s">
        <v>1732</v>
      </c>
      <c r="C87" s="1819"/>
      <c r="D87" s="1819"/>
      <c r="E87" s="1180" t="s">
        <v>780</v>
      </c>
      <c r="F87" s="195">
        <v>39947</v>
      </c>
      <c r="G87" s="193">
        <v>20000000</v>
      </c>
      <c r="H87" s="1819"/>
      <c r="I87" s="1179" t="s">
        <v>756</v>
      </c>
      <c r="J87" s="1819"/>
      <c r="K87" s="193">
        <v>19971320</v>
      </c>
      <c r="L87" s="1804"/>
      <c r="M87" s="1806"/>
      <c r="N87" s="1806"/>
      <c r="O87" s="1804"/>
      <c r="P87" s="193"/>
      <c r="Q87" s="193"/>
      <c r="R87" s="193"/>
      <c r="S87" s="193"/>
      <c r="T87" s="1806"/>
      <c r="U87" s="1753"/>
      <c r="V87" s="1826"/>
      <c r="W87" s="195"/>
      <c r="X87" s="195"/>
      <c r="Y87" s="1804"/>
      <c r="Z87" s="1816"/>
      <c r="AA87" s="1804"/>
      <c r="AB87" s="1804"/>
      <c r="AC87" s="1804"/>
      <c r="AD87" s="1196"/>
      <c r="AE87" s="1804"/>
      <c r="AF87" s="1196"/>
      <c r="AG87" s="1804"/>
      <c r="AH87" s="1806"/>
      <c r="AI87" s="1816"/>
      <c r="AJ87" s="1215" t="s">
        <v>467</v>
      </c>
      <c r="AK87" s="1804"/>
      <c r="AL87" s="1804"/>
      <c r="AM87" s="1813"/>
      <c r="AN87" s="1804"/>
      <c r="AO87" s="1804"/>
      <c r="AP87" s="1804"/>
    </row>
    <row r="88" spans="1:42" ht="25.5" x14ac:dyDescent="0.2">
      <c r="A88" s="1804"/>
      <c r="B88" s="1188" t="s">
        <v>1733</v>
      </c>
      <c r="C88" s="1819"/>
      <c r="D88" s="1819"/>
      <c r="E88" s="1180" t="s">
        <v>781</v>
      </c>
      <c r="F88" s="195">
        <v>39944</v>
      </c>
      <c r="G88" s="193">
        <v>29000000</v>
      </c>
      <c r="H88" s="1819"/>
      <c r="I88" s="1179" t="s">
        <v>757</v>
      </c>
      <c r="J88" s="1819"/>
      <c r="K88" s="193">
        <v>28995656</v>
      </c>
      <c r="L88" s="1804"/>
      <c r="M88" s="1806"/>
      <c r="N88" s="1806"/>
      <c r="O88" s="1804"/>
      <c r="P88" s="193"/>
      <c r="Q88" s="193"/>
      <c r="R88" s="193"/>
      <c r="S88" s="193"/>
      <c r="T88" s="1806"/>
      <c r="U88" s="1753"/>
      <c r="V88" s="1826"/>
      <c r="W88" s="195"/>
      <c r="X88" s="195"/>
      <c r="Y88" s="1804"/>
      <c r="Z88" s="1816"/>
      <c r="AA88" s="1804"/>
      <c r="AB88" s="1804"/>
      <c r="AC88" s="1804"/>
      <c r="AD88" s="1196"/>
      <c r="AE88" s="1804"/>
      <c r="AF88" s="1196"/>
      <c r="AG88" s="1804"/>
      <c r="AH88" s="1806"/>
      <c r="AI88" s="1816"/>
      <c r="AJ88" s="1215" t="s">
        <v>407</v>
      </c>
      <c r="AK88" s="1804"/>
      <c r="AL88" s="1804"/>
      <c r="AM88" s="1813"/>
      <c r="AN88" s="1804"/>
      <c r="AO88" s="1804"/>
      <c r="AP88" s="1804"/>
    </row>
    <row r="89" spans="1:42" ht="25.5" x14ac:dyDescent="0.2">
      <c r="A89" s="1804"/>
      <c r="B89" s="1188" t="s">
        <v>1734</v>
      </c>
      <c r="C89" s="1819"/>
      <c r="D89" s="1819"/>
      <c r="E89" s="1180" t="s">
        <v>193</v>
      </c>
      <c r="F89" s="195">
        <v>39944</v>
      </c>
      <c r="G89" s="193">
        <v>20000000</v>
      </c>
      <c r="H89" s="1819"/>
      <c r="I89" s="1179" t="s">
        <v>758</v>
      </c>
      <c r="J89" s="1819"/>
      <c r="K89" s="193">
        <v>19998554</v>
      </c>
      <c r="L89" s="1804"/>
      <c r="M89" s="1806"/>
      <c r="N89" s="1806"/>
      <c r="O89" s="1804"/>
      <c r="P89" s="193"/>
      <c r="Q89" s="193"/>
      <c r="R89" s="193"/>
      <c r="S89" s="193"/>
      <c r="T89" s="1806"/>
      <c r="U89" s="1753"/>
      <c r="V89" s="1826"/>
      <c r="W89" s="195"/>
      <c r="X89" s="195"/>
      <c r="Y89" s="1804"/>
      <c r="Z89" s="1816"/>
      <c r="AA89" s="1804"/>
      <c r="AB89" s="1804"/>
      <c r="AC89" s="1804"/>
      <c r="AD89" s="1196"/>
      <c r="AE89" s="1804"/>
      <c r="AF89" s="1196"/>
      <c r="AG89" s="1804"/>
      <c r="AH89" s="1806"/>
      <c r="AI89" s="1816"/>
      <c r="AJ89" s="1215" t="s">
        <v>422</v>
      </c>
      <c r="AK89" s="1804"/>
      <c r="AL89" s="1804"/>
      <c r="AM89" s="1813"/>
      <c r="AN89" s="1804"/>
      <c r="AO89" s="1804"/>
      <c r="AP89" s="1804"/>
    </row>
    <row r="90" spans="1:42" ht="28.5" customHeight="1" x14ac:dyDescent="0.2">
      <c r="A90" s="1804"/>
      <c r="B90" s="1188" t="s">
        <v>1986</v>
      </c>
      <c r="C90" s="1820"/>
      <c r="D90" s="1820"/>
      <c r="E90" s="1180" t="s">
        <v>782</v>
      </c>
      <c r="F90" s="195">
        <v>39951</v>
      </c>
      <c r="G90" s="193">
        <v>20000000</v>
      </c>
      <c r="H90" s="1820"/>
      <c r="I90" s="1179" t="s">
        <v>759</v>
      </c>
      <c r="J90" s="1820"/>
      <c r="K90" s="193">
        <v>19975950</v>
      </c>
      <c r="L90" s="1804"/>
      <c r="M90" s="1806"/>
      <c r="N90" s="1806"/>
      <c r="O90" s="1804"/>
      <c r="P90" s="193"/>
      <c r="Q90" s="193"/>
      <c r="R90" s="193"/>
      <c r="S90" s="193"/>
      <c r="T90" s="1806"/>
      <c r="U90" s="1777"/>
      <c r="V90" s="1827"/>
      <c r="W90" s="195"/>
      <c r="X90" s="195"/>
      <c r="Y90" s="1804"/>
      <c r="Z90" s="1816"/>
      <c r="AA90" s="1804"/>
      <c r="AB90" s="1804"/>
      <c r="AC90" s="1804"/>
      <c r="AD90" s="1196"/>
      <c r="AE90" s="1804"/>
      <c r="AF90" s="1196"/>
      <c r="AG90" s="1804"/>
      <c r="AH90" s="1806"/>
      <c r="AI90" s="1816"/>
      <c r="AJ90" s="1215" t="s">
        <v>1253</v>
      </c>
      <c r="AK90" s="1804"/>
      <c r="AL90" s="1804"/>
      <c r="AM90" s="1813"/>
      <c r="AN90" s="1804"/>
      <c r="AO90" s="1804"/>
      <c r="AP90" s="1804"/>
    </row>
    <row r="91" spans="1:42" ht="38.25" x14ac:dyDescent="0.2">
      <c r="A91" s="1805" t="s">
        <v>717</v>
      </c>
      <c r="B91" s="1177" t="s">
        <v>1987</v>
      </c>
      <c r="C91" s="1803" t="s">
        <v>769</v>
      </c>
      <c r="D91" s="1803" t="s">
        <v>777</v>
      </c>
      <c r="E91" s="1180" t="s">
        <v>770</v>
      </c>
      <c r="F91" s="195">
        <v>39988</v>
      </c>
      <c r="G91" s="193">
        <v>18000000</v>
      </c>
      <c r="H91" s="1814">
        <v>40038</v>
      </c>
      <c r="I91" s="1179" t="s">
        <v>760</v>
      </c>
      <c r="J91" s="1810">
        <v>40038</v>
      </c>
      <c r="K91" s="193">
        <v>17809618</v>
      </c>
      <c r="L91" s="1810">
        <v>40049</v>
      </c>
      <c r="M91" s="1810">
        <v>40064</v>
      </c>
      <c r="N91" s="1803">
        <v>3</v>
      </c>
      <c r="O91" s="1811">
        <f>K91+K92+K93+K94+K95</f>
        <v>102620259</v>
      </c>
      <c r="P91" s="193"/>
      <c r="Q91" s="193"/>
      <c r="R91" s="193"/>
      <c r="S91" s="193"/>
      <c r="T91" s="1803">
        <v>0</v>
      </c>
      <c r="U91" s="1803">
        <v>0</v>
      </c>
      <c r="V91" s="1803">
        <v>0</v>
      </c>
      <c r="W91" s="1810">
        <v>40155</v>
      </c>
      <c r="X91" s="1810">
        <v>40171</v>
      </c>
      <c r="Y91" s="1803"/>
      <c r="Z91" s="1815">
        <v>102620259</v>
      </c>
      <c r="AA91" s="1803"/>
      <c r="AB91" s="1803"/>
      <c r="AC91" s="1803"/>
      <c r="AD91" s="1176"/>
      <c r="AE91" s="1803"/>
      <c r="AF91" s="1176"/>
      <c r="AG91" s="1803"/>
      <c r="AH91" s="1805" t="s">
        <v>622</v>
      </c>
      <c r="AI91" s="1807">
        <f>Y91+Z91+AA91+AB91+AC91+AE91+AG91</f>
        <v>102620259</v>
      </c>
      <c r="AJ91" s="1215" t="s">
        <v>1253</v>
      </c>
      <c r="AK91" s="1803" t="s">
        <v>775</v>
      </c>
      <c r="AL91" s="1803">
        <v>3118592588</v>
      </c>
      <c r="AM91" s="1812"/>
      <c r="AN91" s="1803" t="s">
        <v>1230</v>
      </c>
      <c r="AO91" s="1803" t="s">
        <v>1249</v>
      </c>
      <c r="AP91" s="1803" t="s">
        <v>1230</v>
      </c>
    </row>
    <row r="92" spans="1:42" ht="25.5" x14ac:dyDescent="0.2">
      <c r="A92" s="1806"/>
      <c r="B92" s="1188" t="s">
        <v>1988</v>
      </c>
      <c r="C92" s="1804"/>
      <c r="D92" s="1804"/>
      <c r="E92" s="1180" t="s">
        <v>771</v>
      </c>
      <c r="F92" s="195">
        <v>39944</v>
      </c>
      <c r="G92" s="193">
        <v>21147523</v>
      </c>
      <c r="H92" s="1753"/>
      <c r="I92" s="1179" t="s">
        <v>761</v>
      </c>
      <c r="J92" s="1804"/>
      <c r="K92" s="193">
        <v>20736603</v>
      </c>
      <c r="L92" s="1804"/>
      <c r="M92" s="1804"/>
      <c r="N92" s="1804"/>
      <c r="O92" s="1804"/>
      <c r="P92" s="193"/>
      <c r="Q92" s="193"/>
      <c r="R92" s="193"/>
      <c r="S92" s="193"/>
      <c r="T92" s="1804"/>
      <c r="U92" s="1804"/>
      <c r="V92" s="1804"/>
      <c r="W92" s="1804"/>
      <c r="X92" s="1804"/>
      <c r="Y92" s="1804"/>
      <c r="Z92" s="1816"/>
      <c r="AA92" s="1804"/>
      <c r="AB92" s="1804"/>
      <c r="AC92" s="1804"/>
      <c r="AD92" s="1196"/>
      <c r="AE92" s="1804"/>
      <c r="AF92" s="1196"/>
      <c r="AG92" s="1804"/>
      <c r="AH92" s="1806"/>
      <c r="AI92" s="1804"/>
      <c r="AJ92" s="1215" t="s">
        <v>422</v>
      </c>
      <c r="AK92" s="1804"/>
      <c r="AL92" s="1804"/>
      <c r="AM92" s="1813"/>
      <c r="AN92" s="1804"/>
      <c r="AO92" s="1804"/>
      <c r="AP92" s="1804"/>
    </row>
    <row r="93" spans="1:42" ht="12" customHeight="1" x14ac:dyDescent="0.2">
      <c r="A93" s="1806"/>
      <c r="B93" s="1188" t="s">
        <v>1989</v>
      </c>
      <c r="C93" s="1804"/>
      <c r="D93" s="1804"/>
      <c r="E93" s="1180" t="s">
        <v>772</v>
      </c>
      <c r="F93" s="195">
        <v>39959</v>
      </c>
      <c r="G93" s="193">
        <v>29000000</v>
      </c>
      <c r="H93" s="1753"/>
      <c r="I93" s="1179" t="s">
        <v>762</v>
      </c>
      <c r="J93" s="1804"/>
      <c r="K93" s="193">
        <v>28987362</v>
      </c>
      <c r="L93" s="1804"/>
      <c r="M93" s="1804"/>
      <c r="N93" s="1804"/>
      <c r="O93" s="1804"/>
      <c r="P93" s="193"/>
      <c r="Q93" s="193"/>
      <c r="R93" s="193"/>
      <c r="S93" s="193"/>
      <c r="T93" s="1804"/>
      <c r="U93" s="1804"/>
      <c r="V93" s="1804"/>
      <c r="W93" s="1804"/>
      <c r="X93" s="1804"/>
      <c r="Y93" s="1804"/>
      <c r="Z93" s="1816"/>
      <c r="AA93" s="1804"/>
      <c r="AB93" s="1804"/>
      <c r="AC93" s="1804"/>
      <c r="AD93" s="1196"/>
      <c r="AE93" s="1804"/>
      <c r="AF93" s="1196"/>
      <c r="AG93" s="1804"/>
      <c r="AH93" s="1806"/>
      <c r="AI93" s="1804"/>
      <c r="AJ93" s="1215" t="s">
        <v>1252</v>
      </c>
      <c r="AK93" s="1804"/>
      <c r="AL93" s="1804"/>
      <c r="AM93" s="1813"/>
      <c r="AN93" s="1804"/>
      <c r="AO93" s="1804"/>
      <c r="AP93" s="1804"/>
    </row>
    <row r="94" spans="1:42" ht="25.5" x14ac:dyDescent="0.2">
      <c r="A94" s="1806"/>
      <c r="B94" s="1188" t="s">
        <v>1990</v>
      </c>
      <c r="C94" s="1804"/>
      <c r="D94" s="1804"/>
      <c r="E94" s="1180" t="s">
        <v>773</v>
      </c>
      <c r="F94" s="195">
        <v>39988</v>
      </c>
      <c r="G94" s="193">
        <v>15000000</v>
      </c>
      <c r="H94" s="1753"/>
      <c r="I94" s="1179" t="s">
        <v>763</v>
      </c>
      <c r="J94" s="1804"/>
      <c r="K94" s="193">
        <v>14837508</v>
      </c>
      <c r="L94" s="1804"/>
      <c r="M94" s="1804"/>
      <c r="N94" s="1804"/>
      <c r="O94" s="1804"/>
      <c r="P94" s="193"/>
      <c r="Q94" s="193"/>
      <c r="R94" s="193"/>
      <c r="S94" s="193"/>
      <c r="T94" s="1804"/>
      <c r="U94" s="1804"/>
      <c r="V94" s="1804"/>
      <c r="W94" s="1804"/>
      <c r="X94" s="1804"/>
      <c r="Y94" s="1804"/>
      <c r="Z94" s="1816"/>
      <c r="AA94" s="1804"/>
      <c r="AB94" s="1804"/>
      <c r="AC94" s="1804"/>
      <c r="AD94" s="1196"/>
      <c r="AE94" s="1804"/>
      <c r="AF94" s="1196"/>
      <c r="AG94" s="1804"/>
      <c r="AH94" s="1806"/>
      <c r="AI94" s="1804"/>
      <c r="AJ94" s="1215" t="s">
        <v>292</v>
      </c>
      <c r="AK94" s="1804"/>
      <c r="AL94" s="1804"/>
      <c r="AM94" s="1813"/>
      <c r="AN94" s="1804"/>
      <c r="AO94" s="1804"/>
      <c r="AP94" s="1804"/>
    </row>
    <row r="95" spans="1:42" ht="38.25" x14ac:dyDescent="0.2">
      <c r="A95" s="1806"/>
      <c r="B95" s="1188" t="s">
        <v>1991</v>
      </c>
      <c r="C95" s="1804"/>
      <c r="D95" s="1804"/>
      <c r="E95" s="1180" t="s">
        <v>774</v>
      </c>
      <c r="F95" s="195">
        <v>39944</v>
      </c>
      <c r="G95" s="193">
        <v>20263036</v>
      </c>
      <c r="H95" s="1777"/>
      <c r="I95" s="1179" t="s">
        <v>764</v>
      </c>
      <c r="J95" s="1804"/>
      <c r="K95" s="193">
        <v>20249168</v>
      </c>
      <c r="L95" s="1804"/>
      <c r="M95" s="1804"/>
      <c r="N95" s="1804"/>
      <c r="O95" s="1804"/>
      <c r="P95" s="193"/>
      <c r="Q95" s="193"/>
      <c r="R95" s="193"/>
      <c r="S95" s="193"/>
      <c r="T95" s="1804"/>
      <c r="U95" s="1804"/>
      <c r="V95" s="1804"/>
      <c r="W95" s="1804"/>
      <c r="X95" s="1804"/>
      <c r="Y95" s="1804"/>
      <c r="Z95" s="1816"/>
      <c r="AA95" s="1804"/>
      <c r="AB95" s="1804"/>
      <c r="AC95" s="1804"/>
      <c r="AD95" s="1196"/>
      <c r="AE95" s="1804"/>
      <c r="AF95" s="1196"/>
      <c r="AG95" s="1804"/>
      <c r="AH95" s="1806"/>
      <c r="AI95" s="1804"/>
      <c r="AJ95" s="1215" t="s">
        <v>1254</v>
      </c>
      <c r="AK95" s="1804"/>
      <c r="AL95" s="1804"/>
      <c r="AM95" s="1813"/>
      <c r="AN95" s="1804"/>
      <c r="AO95" s="1804"/>
      <c r="AP95" s="1804"/>
    </row>
    <row r="96" spans="1:42" ht="29.25" customHeight="1" x14ac:dyDescent="0.2">
      <c r="A96" s="194" t="s">
        <v>719</v>
      </c>
      <c r="B96" s="1178" t="s">
        <v>725</v>
      </c>
      <c r="C96" s="192" t="s">
        <v>726</v>
      </c>
      <c r="D96" s="194" t="s">
        <v>40</v>
      </c>
      <c r="E96" s="1180" t="s">
        <v>415</v>
      </c>
      <c r="F96" s="195">
        <v>39994</v>
      </c>
      <c r="G96" s="193">
        <v>80000000</v>
      </c>
      <c r="H96" s="195">
        <v>40049</v>
      </c>
      <c r="I96" s="1179" t="s">
        <v>792</v>
      </c>
      <c r="J96" s="195">
        <v>40049</v>
      </c>
      <c r="K96" s="193">
        <v>7990983</v>
      </c>
      <c r="L96" s="1179">
        <v>40051</v>
      </c>
      <c r="M96" s="195">
        <v>40073</v>
      </c>
      <c r="N96" s="194">
        <v>1</v>
      </c>
      <c r="O96" s="193">
        <v>7990983</v>
      </c>
      <c r="P96" s="193"/>
      <c r="Q96" s="193"/>
      <c r="R96" s="193"/>
      <c r="S96" s="193"/>
      <c r="T96" s="194">
        <v>0</v>
      </c>
      <c r="U96" s="194">
        <v>0</v>
      </c>
      <c r="V96" s="194">
        <v>0</v>
      </c>
      <c r="W96" s="195">
        <v>40102</v>
      </c>
      <c r="X96" s="195">
        <v>40140</v>
      </c>
      <c r="Y96" s="1216"/>
      <c r="Z96" s="1216">
        <v>7990983</v>
      </c>
      <c r="AA96" s="1216"/>
      <c r="AB96" s="1216"/>
      <c r="AC96" s="1216"/>
      <c r="AD96" s="1216"/>
      <c r="AE96" s="1216"/>
      <c r="AF96" s="1216"/>
      <c r="AG96" s="1216"/>
      <c r="AH96" s="175" t="s">
        <v>793</v>
      </c>
      <c r="AI96" s="1214">
        <f t="shared" ref="AI96:AI116" si="2">Y96+Z96+AA96+AB96+AC96+AE96+AG96</f>
        <v>7990983</v>
      </c>
      <c r="AJ96" s="1215" t="s">
        <v>292</v>
      </c>
      <c r="AK96" s="175" t="s">
        <v>53</v>
      </c>
      <c r="AL96" s="175">
        <v>3138695353</v>
      </c>
      <c r="AM96" s="1209"/>
    </row>
    <row r="97" spans="1:42" ht="28.5" customHeight="1" x14ac:dyDescent="0.2">
      <c r="A97" s="194" t="s">
        <v>788</v>
      </c>
      <c r="B97" s="1178" t="s">
        <v>787</v>
      </c>
      <c r="C97" s="192" t="s">
        <v>721</v>
      </c>
      <c r="D97" s="194" t="s">
        <v>56</v>
      </c>
      <c r="E97" s="1180" t="s">
        <v>722</v>
      </c>
      <c r="F97" s="195">
        <v>40037</v>
      </c>
      <c r="G97" s="193">
        <v>11000000</v>
      </c>
      <c r="H97" s="195">
        <v>40052</v>
      </c>
      <c r="I97" s="1179" t="s">
        <v>801</v>
      </c>
      <c r="J97" s="195">
        <v>40052</v>
      </c>
      <c r="K97" s="193">
        <v>10989312</v>
      </c>
      <c r="L97" s="1179">
        <v>40052</v>
      </c>
      <c r="M97" s="195">
        <v>40073</v>
      </c>
      <c r="N97" s="194">
        <v>1</v>
      </c>
      <c r="O97" s="193">
        <v>10989312</v>
      </c>
      <c r="P97" s="193"/>
      <c r="Q97" s="193"/>
      <c r="R97" s="193"/>
      <c r="S97" s="193"/>
      <c r="T97" s="194">
        <v>0</v>
      </c>
      <c r="U97" s="194">
        <v>0</v>
      </c>
      <c r="V97" s="194">
        <v>0</v>
      </c>
      <c r="W97" s="195">
        <v>40102</v>
      </c>
      <c r="X97" s="195">
        <v>40140</v>
      </c>
      <c r="Y97" s="1223"/>
      <c r="Z97" s="1223">
        <v>10989312</v>
      </c>
      <c r="AA97" s="1223"/>
      <c r="AB97" s="1223"/>
      <c r="AC97" s="1223"/>
      <c r="AD97" s="1223"/>
      <c r="AE97" s="1223"/>
      <c r="AF97" s="1223"/>
      <c r="AG97" s="1223"/>
      <c r="AH97" s="175" t="s">
        <v>723</v>
      </c>
      <c r="AI97" s="1214">
        <f t="shared" si="2"/>
        <v>10989312</v>
      </c>
      <c r="AJ97" s="1215" t="s">
        <v>335</v>
      </c>
      <c r="AK97" s="175" t="s">
        <v>724</v>
      </c>
      <c r="AL97" s="175">
        <v>3118956522</v>
      </c>
      <c r="AM97" s="1209"/>
    </row>
    <row r="98" spans="1:42" ht="25.5" customHeight="1" x14ac:dyDescent="0.2">
      <c r="A98" s="194" t="s">
        <v>790</v>
      </c>
      <c r="B98" s="1178" t="s">
        <v>727</v>
      </c>
      <c r="C98" s="192" t="s">
        <v>789</v>
      </c>
      <c r="D98" s="194" t="s">
        <v>794</v>
      </c>
      <c r="E98" s="1180" t="s">
        <v>795</v>
      </c>
      <c r="F98" s="195">
        <v>39959</v>
      </c>
      <c r="G98" s="193">
        <v>7000000</v>
      </c>
      <c r="H98" s="195">
        <v>40052</v>
      </c>
      <c r="I98" s="1179" t="s">
        <v>802</v>
      </c>
      <c r="J98" s="195">
        <v>40052</v>
      </c>
      <c r="K98" s="193">
        <v>6997624</v>
      </c>
      <c r="L98" s="1179">
        <v>40052</v>
      </c>
      <c r="M98" s="195">
        <v>40073</v>
      </c>
      <c r="N98" s="194">
        <v>1</v>
      </c>
      <c r="O98" s="193">
        <v>6997624</v>
      </c>
      <c r="P98" s="193"/>
      <c r="Q98" s="193"/>
      <c r="R98" s="193"/>
      <c r="S98" s="193"/>
      <c r="T98" s="194">
        <v>0</v>
      </c>
      <c r="U98" s="194">
        <v>0</v>
      </c>
      <c r="V98" s="194">
        <v>0</v>
      </c>
      <c r="W98" s="195">
        <v>40102</v>
      </c>
      <c r="X98" s="195">
        <v>40134</v>
      </c>
      <c r="Y98" s="1216"/>
      <c r="Z98" s="1216">
        <v>6997624</v>
      </c>
      <c r="AA98" s="1216"/>
      <c r="AB98" s="1216"/>
      <c r="AC98" s="1216"/>
      <c r="AD98" s="1216"/>
      <c r="AE98" s="1216"/>
      <c r="AF98" s="1216"/>
      <c r="AG98" s="1216"/>
      <c r="AH98" s="175" t="s">
        <v>796</v>
      </c>
      <c r="AI98" s="1214">
        <f t="shared" si="2"/>
        <v>6997624</v>
      </c>
      <c r="AJ98" s="1215" t="s">
        <v>407</v>
      </c>
      <c r="AK98" s="175" t="s">
        <v>642</v>
      </c>
      <c r="AL98" s="175">
        <v>3133695668</v>
      </c>
      <c r="AM98" s="1209"/>
      <c r="AN98" s="1210" t="s">
        <v>1229</v>
      </c>
      <c r="AO98" s="1211" t="s">
        <v>1249</v>
      </c>
      <c r="AP98" s="1210" t="s">
        <v>1229</v>
      </c>
    </row>
    <row r="99" spans="1:42" ht="36" customHeight="1" x14ac:dyDescent="0.2">
      <c r="A99" s="194" t="s">
        <v>797</v>
      </c>
      <c r="B99" s="1178" t="s">
        <v>798</v>
      </c>
      <c r="C99" s="192" t="s">
        <v>154</v>
      </c>
      <c r="D99" s="194" t="s">
        <v>281</v>
      </c>
      <c r="E99" s="1180" t="s">
        <v>799</v>
      </c>
      <c r="F99" s="195">
        <v>39933</v>
      </c>
      <c r="G99" s="193">
        <v>2600000</v>
      </c>
      <c r="H99" s="195">
        <v>40053</v>
      </c>
      <c r="I99" s="1179" t="s">
        <v>800</v>
      </c>
      <c r="J99" s="195">
        <v>40053</v>
      </c>
      <c r="K99" s="193">
        <v>2599950</v>
      </c>
      <c r="L99" s="1179">
        <v>40056</v>
      </c>
      <c r="M99" s="195">
        <v>40056</v>
      </c>
      <c r="N99" s="194">
        <v>15</v>
      </c>
      <c r="O99" s="193">
        <v>2599950</v>
      </c>
      <c r="P99" s="193"/>
      <c r="Q99" s="193"/>
      <c r="R99" s="193"/>
      <c r="S99" s="193"/>
      <c r="T99" s="194">
        <v>0</v>
      </c>
      <c r="U99" s="194">
        <v>0</v>
      </c>
      <c r="V99" s="194">
        <v>0</v>
      </c>
      <c r="W99" s="195">
        <v>40067</v>
      </c>
      <c r="X99" s="195">
        <v>40099</v>
      </c>
      <c r="Y99" s="1216"/>
      <c r="Z99" s="1216">
        <v>2599950</v>
      </c>
      <c r="AA99" s="1216"/>
      <c r="AB99" s="1216"/>
      <c r="AC99" s="1216"/>
      <c r="AD99" s="1216"/>
      <c r="AE99" s="1216"/>
      <c r="AF99" s="1216"/>
      <c r="AG99" s="1216"/>
      <c r="AH99" s="175" t="s">
        <v>347</v>
      </c>
      <c r="AI99" s="1214">
        <f t="shared" si="2"/>
        <v>2599950</v>
      </c>
      <c r="AJ99" s="1215" t="s">
        <v>1064</v>
      </c>
      <c r="AK99" s="175" t="s">
        <v>157</v>
      </c>
      <c r="AL99" s="175">
        <v>3204699329</v>
      </c>
      <c r="AM99" s="1209"/>
      <c r="AN99" s="1210" t="s">
        <v>1229</v>
      </c>
      <c r="AP99" s="1210" t="s">
        <v>1229</v>
      </c>
    </row>
    <row r="100" spans="1:42" ht="25.5" x14ac:dyDescent="0.2">
      <c r="A100" s="1791" t="s">
        <v>815</v>
      </c>
      <c r="B100" s="1183" t="s">
        <v>1738</v>
      </c>
      <c r="C100" s="1798" t="s">
        <v>1044</v>
      </c>
      <c r="D100" s="1798" t="s">
        <v>116</v>
      </c>
      <c r="E100" s="1180" t="s">
        <v>308</v>
      </c>
      <c r="F100" s="195">
        <v>39944</v>
      </c>
      <c r="G100" s="193">
        <v>22000000</v>
      </c>
      <c r="H100" s="1797">
        <v>40060</v>
      </c>
      <c r="I100" s="1179" t="s">
        <v>1046</v>
      </c>
      <c r="J100" s="1797">
        <v>40060</v>
      </c>
      <c r="K100" s="193">
        <v>21988637</v>
      </c>
      <c r="L100" s="1797">
        <v>40060</v>
      </c>
      <c r="M100" s="1797">
        <v>40085</v>
      </c>
      <c r="N100" s="1808" t="s">
        <v>697</v>
      </c>
      <c r="O100" s="1801">
        <v>124304337</v>
      </c>
      <c r="P100" s="193"/>
      <c r="Q100" s="193"/>
      <c r="R100" s="193"/>
      <c r="S100" s="193"/>
      <c r="T100" s="1809">
        <v>40164</v>
      </c>
      <c r="U100" s="1802">
        <v>45</v>
      </c>
      <c r="V100" s="1802">
        <v>26936056</v>
      </c>
      <c r="W100" s="1797"/>
      <c r="X100" s="1797"/>
      <c r="Y100" s="1801"/>
      <c r="Z100" s="193">
        <v>21988637</v>
      </c>
      <c r="AA100" s="1801"/>
      <c r="AB100" s="1801"/>
      <c r="AC100" s="1801"/>
      <c r="AD100" s="1195"/>
      <c r="AE100" s="1801"/>
      <c r="AF100" s="1195"/>
      <c r="AG100" s="1801"/>
      <c r="AH100" s="1801" t="s">
        <v>1132</v>
      </c>
      <c r="AI100" s="1214">
        <f t="shared" si="2"/>
        <v>21988637</v>
      </c>
      <c r="AJ100" s="175"/>
      <c r="AK100" s="1801" t="s">
        <v>348</v>
      </c>
      <c r="AL100" s="1801">
        <v>3138308700</v>
      </c>
      <c r="AM100" s="1799" t="s">
        <v>1366</v>
      </c>
    </row>
    <row r="101" spans="1:42" ht="25.5" x14ac:dyDescent="0.2">
      <c r="A101" s="1791"/>
      <c r="B101" s="1183" t="s">
        <v>1739</v>
      </c>
      <c r="C101" s="1798"/>
      <c r="D101" s="1798"/>
      <c r="E101" s="1180" t="s">
        <v>309</v>
      </c>
      <c r="F101" s="195">
        <v>39955</v>
      </c>
      <c r="G101" s="193">
        <v>30058423</v>
      </c>
      <c r="H101" s="1797"/>
      <c r="I101" s="1179" t="s">
        <v>1047</v>
      </c>
      <c r="J101" s="1797"/>
      <c r="K101" s="193">
        <v>29987948</v>
      </c>
      <c r="L101" s="1797"/>
      <c r="M101" s="1797"/>
      <c r="N101" s="1797"/>
      <c r="O101" s="1801"/>
      <c r="P101" s="193"/>
      <c r="Q101" s="193"/>
      <c r="R101" s="193"/>
      <c r="S101" s="193"/>
      <c r="T101" s="1798"/>
      <c r="U101" s="1802"/>
      <c r="V101" s="1802"/>
      <c r="W101" s="1797"/>
      <c r="X101" s="1797"/>
      <c r="Y101" s="1801"/>
      <c r="Z101" s="193">
        <v>56924004</v>
      </c>
      <c r="AA101" s="1801"/>
      <c r="AB101" s="1801"/>
      <c r="AC101" s="1801"/>
      <c r="AD101" s="1195"/>
      <c r="AE101" s="1801"/>
      <c r="AF101" s="1195"/>
      <c r="AG101" s="1801"/>
      <c r="AH101" s="1801"/>
      <c r="AI101" s="1214">
        <f t="shared" si="2"/>
        <v>56924004</v>
      </c>
      <c r="AJ101" s="175"/>
      <c r="AK101" s="1801"/>
      <c r="AL101" s="1801"/>
      <c r="AM101" s="1799"/>
    </row>
    <row r="102" spans="1:42" ht="25.5" x14ac:dyDescent="0.2">
      <c r="A102" s="1791"/>
      <c r="B102" s="1183" t="s">
        <v>1740</v>
      </c>
      <c r="C102" s="1798"/>
      <c r="D102" s="1798"/>
      <c r="E102" s="1180" t="s">
        <v>310</v>
      </c>
      <c r="F102" s="195">
        <v>39951</v>
      </c>
      <c r="G102" s="193">
        <v>36385202</v>
      </c>
      <c r="H102" s="1797"/>
      <c r="I102" s="1179" t="s">
        <v>1048</v>
      </c>
      <c r="J102" s="1797"/>
      <c r="K102" s="193">
        <v>36369406</v>
      </c>
      <c r="L102" s="1797"/>
      <c r="M102" s="1797"/>
      <c r="N102" s="1797"/>
      <c r="O102" s="1801"/>
      <c r="P102" s="193"/>
      <c r="Q102" s="193"/>
      <c r="R102" s="193"/>
      <c r="S102" s="193"/>
      <c r="T102" s="1798"/>
      <c r="U102" s="1802"/>
      <c r="V102" s="1802"/>
      <c r="W102" s="1797"/>
      <c r="X102" s="1797"/>
      <c r="Y102" s="1801"/>
      <c r="Z102" s="193">
        <v>43316478</v>
      </c>
      <c r="AA102" s="1801"/>
      <c r="AB102" s="1801"/>
      <c r="AC102" s="1801"/>
      <c r="AD102" s="1195"/>
      <c r="AE102" s="1801"/>
      <c r="AF102" s="1195"/>
      <c r="AG102" s="1801"/>
      <c r="AH102" s="1801"/>
      <c r="AI102" s="1214">
        <f t="shared" si="2"/>
        <v>43316478</v>
      </c>
      <c r="AJ102" s="175"/>
      <c r="AK102" s="1801"/>
      <c r="AL102" s="1801"/>
      <c r="AM102" s="1799"/>
    </row>
    <row r="103" spans="1:42" ht="38.25" x14ac:dyDescent="0.2">
      <c r="A103" s="1791"/>
      <c r="B103" s="1183" t="s">
        <v>1741</v>
      </c>
      <c r="C103" s="1798"/>
      <c r="D103" s="1798"/>
      <c r="E103" s="1180" t="s">
        <v>311</v>
      </c>
      <c r="F103" s="195">
        <v>39951</v>
      </c>
      <c r="G103" s="193">
        <v>35972307</v>
      </c>
      <c r="H103" s="1797"/>
      <c r="I103" s="1179" t="s">
        <v>1049</v>
      </c>
      <c r="J103" s="1797"/>
      <c r="K103" s="193">
        <v>35958346</v>
      </c>
      <c r="L103" s="1797"/>
      <c r="M103" s="1797"/>
      <c r="N103" s="1797"/>
      <c r="O103" s="1801"/>
      <c r="P103" s="193"/>
      <c r="Q103" s="193"/>
      <c r="R103" s="193"/>
      <c r="S103" s="193"/>
      <c r="T103" s="1798"/>
      <c r="U103" s="1802"/>
      <c r="V103" s="1802"/>
      <c r="W103" s="1797"/>
      <c r="X103" s="1797"/>
      <c r="Y103" s="1801"/>
      <c r="Z103" s="193">
        <v>35958346</v>
      </c>
      <c r="AA103" s="1801"/>
      <c r="AB103" s="1801"/>
      <c r="AC103" s="1801"/>
      <c r="AD103" s="1195"/>
      <c r="AE103" s="1801"/>
      <c r="AF103" s="1195"/>
      <c r="AG103" s="1801"/>
      <c r="AH103" s="1801"/>
      <c r="AI103" s="1214">
        <f t="shared" si="2"/>
        <v>35958346</v>
      </c>
      <c r="AJ103" s="175"/>
      <c r="AK103" s="1801"/>
      <c r="AL103" s="1801"/>
      <c r="AM103" s="1799"/>
    </row>
    <row r="104" spans="1:42" ht="25.5" x14ac:dyDescent="0.2">
      <c r="A104" s="1791" t="s">
        <v>816</v>
      </c>
      <c r="B104" s="1183" t="s">
        <v>1747</v>
      </c>
      <c r="C104" s="1798" t="s">
        <v>822</v>
      </c>
      <c r="D104" s="1791" t="s">
        <v>446</v>
      </c>
      <c r="E104" s="1180" t="s">
        <v>192</v>
      </c>
      <c r="F104" s="195">
        <v>39944</v>
      </c>
      <c r="G104" s="193">
        <v>20000000</v>
      </c>
      <c r="H104" s="1797">
        <v>40060</v>
      </c>
      <c r="I104" s="1179" t="s">
        <v>1050</v>
      </c>
      <c r="J104" s="1797">
        <v>40060</v>
      </c>
      <c r="K104" s="193">
        <v>19980416</v>
      </c>
      <c r="L104" s="1797">
        <v>40060</v>
      </c>
      <c r="M104" s="1797">
        <v>40081</v>
      </c>
      <c r="N104" s="1791">
        <v>3</v>
      </c>
      <c r="O104" s="1793">
        <v>136520172</v>
      </c>
      <c r="P104" s="193"/>
      <c r="Q104" s="193"/>
      <c r="R104" s="193"/>
      <c r="S104" s="193"/>
      <c r="T104" s="195"/>
      <c r="U104" s="195"/>
      <c r="V104" s="195"/>
      <c r="W104" s="195"/>
      <c r="X104" s="195"/>
      <c r="Y104" s="1216"/>
      <c r="Z104" s="193">
        <v>19980416</v>
      </c>
      <c r="AA104" s="1791"/>
      <c r="AB104" s="1791"/>
      <c r="AC104" s="1791"/>
      <c r="AD104" s="194"/>
      <c r="AE104" s="1791"/>
      <c r="AF104" s="194"/>
      <c r="AG104" s="1791"/>
      <c r="AH104" s="1791" t="s">
        <v>1133</v>
      </c>
      <c r="AI104" s="1214">
        <f t="shared" si="2"/>
        <v>19980416</v>
      </c>
      <c r="AJ104" s="175"/>
      <c r="AK104" s="1791" t="s">
        <v>824</v>
      </c>
      <c r="AL104" s="1791">
        <v>3208353629</v>
      </c>
      <c r="AM104" s="1209"/>
    </row>
    <row r="105" spans="1:42" ht="25.5" x14ac:dyDescent="0.2">
      <c r="A105" s="1792"/>
      <c r="B105" s="1188" t="s">
        <v>1742</v>
      </c>
      <c r="C105" s="1800"/>
      <c r="D105" s="1792"/>
      <c r="E105" s="1180" t="s">
        <v>573</v>
      </c>
      <c r="F105" s="195">
        <v>39944</v>
      </c>
      <c r="G105" s="193">
        <v>20090960</v>
      </c>
      <c r="H105" s="1792"/>
      <c r="I105" s="1179" t="s">
        <v>1051</v>
      </c>
      <c r="J105" s="1792"/>
      <c r="K105" s="193">
        <v>20002226</v>
      </c>
      <c r="L105" s="1792"/>
      <c r="M105" s="1792"/>
      <c r="N105" s="1792"/>
      <c r="O105" s="1794"/>
      <c r="P105" s="193"/>
      <c r="Q105" s="193"/>
      <c r="R105" s="193"/>
      <c r="S105" s="193"/>
      <c r="T105" s="195"/>
      <c r="U105" s="195"/>
      <c r="V105" s="195"/>
      <c r="W105" s="195"/>
      <c r="X105" s="195"/>
      <c r="Y105" s="1216"/>
      <c r="Z105" s="193">
        <v>20002226</v>
      </c>
      <c r="AA105" s="1792"/>
      <c r="AB105" s="1792"/>
      <c r="AC105" s="1792"/>
      <c r="AD105" s="1184"/>
      <c r="AE105" s="1792"/>
      <c r="AF105" s="1184"/>
      <c r="AG105" s="1792"/>
      <c r="AH105" s="1792"/>
      <c r="AI105" s="1214">
        <f t="shared" si="2"/>
        <v>20002226</v>
      </c>
      <c r="AJ105" s="175"/>
      <c r="AK105" s="1792"/>
      <c r="AL105" s="1792"/>
      <c r="AM105" s="1209"/>
    </row>
    <row r="106" spans="1:42" ht="25.5" x14ac:dyDescent="0.2">
      <c r="A106" s="1792"/>
      <c r="B106" s="1188" t="s">
        <v>1743</v>
      </c>
      <c r="C106" s="1800"/>
      <c r="D106" s="1792"/>
      <c r="E106" s="1180" t="s">
        <v>823</v>
      </c>
      <c r="F106" s="195">
        <v>39944</v>
      </c>
      <c r="G106" s="193">
        <v>21000000</v>
      </c>
      <c r="H106" s="1792"/>
      <c r="I106" s="1179" t="s">
        <v>1052</v>
      </c>
      <c r="J106" s="1792"/>
      <c r="K106" s="193">
        <v>20992807</v>
      </c>
      <c r="L106" s="1792"/>
      <c r="M106" s="1792"/>
      <c r="N106" s="1792"/>
      <c r="O106" s="1794"/>
      <c r="P106" s="193"/>
      <c r="Q106" s="193"/>
      <c r="R106" s="193"/>
      <c r="S106" s="193"/>
      <c r="T106" s="195"/>
      <c r="U106" s="195"/>
      <c r="V106" s="195"/>
      <c r="W106" s="195"/>
      <c r="X106" s="195"/>
      <c r="Y106" s="1216"/>
      <c r="Z106" s="193">
        <v>20992807</v>
      </c>
      <c r="AA106" s="1792"/>
      <c r="AB106" s="1792"/>
      <c r="AC106" s="1792"/>
      <c r="AD106" s="1184"/>
      <c r="AE106" s="1792"/>
      <c r="AF106" s="1184"/>
      <c r="AG106" s="1792"/>
      <c r="AH106" s="1792"/>
      <c r="AI106" s="1214">
        <f t="shared" si="2"/>
        <v>20992807</v>
      </c>
      <c r="AJ106" s="175"/>
      <c r="AK106" s="1792"/>
      <c r="AL106" s="1792"/>
      <c r="AM106" s="1209"/>
    </row>
    <row r="107" spans="1:42" ht="25.5" x14ac:dyDescent="0.2">
      <c r="A107" s="1792"/>
      <c r="B107" s="1188" t="s">
        <v>1744</v>
      </c>
      <c r="C107" s="1800"/>
      <c r="D107" s="1792"/>
      <c r="E107" s="1180" t="s">
        <v>577</v>
      </c>
      <c r="F107" s="195">
        <v>39944</v>
      </c>
      <c r="G107" s="193">
        <v>20000000</v>
      </c>
      <c r="H107" s="1792"/>
      <c r="I107" s="1179" t="s">
        <v>1053</v>
      </c>
      <c r="J107" s="1792"/>
      <c r="K107" s="193">
        <v>19984358</v>
      </c>
      <c r="L107" s="1792"/>
      <c r="M107" s="1792"/>
      <c r="N107" s="1792"/>
      <c r="O107" s="1794"/>
      <c r="P107" s="193"/>
      <c r="Q107" s="193"/>
      <c r="R107" s="193"/>
      <c r="S107" s="193"/>
      <c r="T107" s="195">
        <v>40164</v>
      </c>
      <c r="U107" s="1179" t="s">
        <v>1608</v>
      </c>
      <c r="V107" s="1195">
        <v>1976961</v>
      </c>
      <c r="W107" s="195"/>
      <c r="X107" s="195"/>
      <c r="Y107" s="1216"/>
      <c r="Z107" s="193">
        <v>19984358</v>
      </c>
      <c r="AA107" s="1792"/>
      <c r="AB107" s="1792"/>
      <c r="AC107" s="1792"/>
      <c r="AD107" s="1184"/>
      <c r="AE107" s="1792"/>
      <c r="AF107" s="1184"/>
      <c r="AG107" s="1792"/>
      <c r="AH107" s="1792"/>
      <c r="AI107" s="1214">
        <f t="shared" si="2"/>
        <v>19984358</v>
      </c>
      <c r="AJ107" s="175"/>
      <c r="AK107" s="1792"/>
      <c r="AL107" s="1792"/>
      <c r="AM107" s="1209"/>
    </row>
    <row r="108" spans="1:42" ht="25.5" x14ac:dyDescent="0.2">
      <c r="A108" s="1792"/>
      <c r="B108" s="1188" t="s">
        <v>1829</v>
      </c>
      <c r="C108" s="1800"/>
      <c r="D108" s="1792"/>
      <c r="E108" s="1180" t="s">
        <v>579</v>
      </c>
      <c r="F108" s="195">
        <v>39944</v>
      </c>
      <c r="G108" s="193">
        <v>21000000</v>
      </c>
      <c r="H108" s="1792"/>
      <c r="I108" s="1179" t="s">
        <v>1054</v>
      </c>
      <c r="J108" s="1792"/>
      <c r="K108" s="193">
        <v>20621691</v>
      </c>
      <c r="L108" s="1792"/>
      <c r="M108" s="1792"/>
      <c r="N108" s="1792"/>
      <c r="O108" s="1794"/>
      <c r="P108" s="193"/>
      <c r="Q108" s="193"/>
      <c r="R108" s="193"/>
      <c r="S108" s="193"/>
      <c r="T108" s="195">
        <v>40164</v>
      </c>
      <c r="U108" s="1179" t="s">
        <v>1608</v>
      </c>
      <c r="V108" s="1195">
        <v>3662867</v>
      </c>
      <c r="W108" s="195"/>
      <c r="X108" s="195"/>
      <c r="Y108" s="1216"/>
      <c r="Z108" s="193">
        <v>20621691</v>
      </c>
      <c r="AA108" s="1792"/>
      <c r="AB108" s="1792"/>
      <c r="AC108" s="1792"/>
      <c r="AD108" s="1184"/>
      <c r="AE108" s="1792"/>
      <c r="AF108" s="1184"/>
      <c r="AG108" s="1792"/>
      <c r="AH108" s="1792"/>
      <c r="AI108" s="1214">
        <f t="shared" si="2"/>
        <v>20621691</v>
      </c>
      <c r="AJ108" s="175"/>
      <c r="AK108" s="1792"/>
      <c r="AL108" s="1792"/>
      <c r="AM108" s="1209"/>
    </row>
    <row r="109" spans="1:42" ht="26.25" customHeight="1" x14ac:dyDescent="0.2">
      <c r="A109" s="1792"/>
      <c r="B109" s="1188" t="s">
        <v>1992</v>
      </c>
      <c r="C109" s="1800"/>
      <c r="D109" s="1792"/>
      <c r="E109" s="1180" t="s">
        <v>581</v>
      </c>
      <c r="F109" s="195">
        <v>39944</v>
      </c>
      <c r="G109" s="193">
        <v>35000000</v>
      </c>
      <c r="H109" s="1792"/>
      <c r="I109" s="1179" t="s">
        <v>1055</v>
      </c>
      <c r="J109" s="1792"/>
      <c r="K109" s="193">
        <v>34938674</v>
      </c>
      <c r="L109" s="1792"/>
      <c r="M109" s="1792"/>
      <c r="N109" s="1792"/>
      <c r="O109" s="1794"/>
      <c r="P109" s="193"/>
      <c r="Q109" s="193"/>
      <c r="R109" s="193"/>
      <c r="S109" s="193"/>
      <c r="T109" s="195">
        <v>40164</v>
      </c>
      <c r="U109" s="1179" t="s">
        <v>1608</v>
      </c>
      <c r="V109" s="1195">
        <v>24185993</v>
      </c>
      <c r="W109" s="195"/>
      <c r="X109" s="195"/>
      <c r="Y109" s="1216"/>
      <c r="Z109" s="193">
        <v>34938674</v>
      </c>
      <c r="AA109" s="1792"/>
      <c r="AB109" s="1792"/>
      <c r="AC109" s="1792"/>
      <c r="AD109" s="1184"/>
      <c r="AE109" s="1792"/>
      <c r="AF109" s="1184"/>
      <c r="AG109" s="1792"/>
      <c r="AH109" s="1792"/>
      <c r="AI109" s="1214">
        <f t="shared" si="2"/>
        <v>34938674</v>
      </c>
      <c r="AJ109" s="175"/>
      <c r="AK109" s="1792"/>
      <c r="AL109" s="1792"/>
      <c r="AM109" s="1209"/>
    </row>
    <row r="110" spans="1:42" ht="26.25" customHeight="1" x14ac:dyDescent="0.2">
      <c r="A110" s="194" t="s">
        <v>803</v>
      </c>
      <c r="B110" s="1178" t="s">
        <v>804</v>
      </c>
      <c r="C110" s="192" t="s">
        <v>805</v>
      </c>
      <c r="D110" s="194" t="s">
        <v>806</v>
      </c>
      <c r="E110" s="1180" t="s">
        <v>473</v>
      </c>
      <c r="F110" s="195">
        <v>39994</v>
      </c>
      <c r="G110" s="193">
        <v>7000000</v>
      </c>
      <c r="H110" s="195">
        <v>40064</v>
      </c>
      <c r="I110" s="1179" t="s">
        <v>1057</v>
      </c>
      <c r="J110" s="195">
        <v>40064</v>
      </c>
      <c r="K110" s="193">
        <v>6997823</v>
      </c>
      <c r="L110" s="1179">
        <v>40066</v>
      </c>
      <c r="M110" s="195">
        <v>40079</v>
      </c>
      <c r="N110" s="194">
        <v>1</v>
      </c>
      <c r="O110" s="193">
        <v>6997823</v>
      </c>
      <c r="P110" s="193"/>
      <c r="Q110" s="193"/>
      <c r="R110" s="193"/>
      <c r="S110" s="193"/>
      <c r="T110" s="194">
        <v>0</v>
      </c>
      <c r="U110" s="194">
        <v>0</v>
      </c>
      <c r="V110" s="194">
        <v>0</v>
      </c>
      <c r="W110" s="195">
        <v>40107</v>
      </c>
      <c r="X110" s="195">
        <v>40113</v>
      </c>
      <c r="Y110" s="1216"/>
      <c r="Z110" s="1216">
        <v>6997823</v>
      </c>
      <c r="AA110" s="1216"/>
      <c r="AB110" s="1216"/>
      <c r="AC110" s="1216"/>
      <c r="AD110" s="1216"/>
      <c r="AE110" s="1216"/>
      <c r="AF110" s="1216"/>
      <c r="AG110" s="1216"/>
      <c r="AH110" s="175" t="s">
        <v>641</v>
      </c>
      <c r="AI110" s="1214">
        <f t="shared" si="2"/>
        <v>6997823</v>
      </c>
      <c r="AJ110" s="1215" t="s">
        <v>808</v>
      </c>
      <c r="AK110" s="175" t="s">
        <v>807</v>
      </c>
      <c r="AL110" s="175">
        <v>3125109017</v>
      </c>
      <c r="AM110" s="1209"/>
    </row>
    <row r="111" spans="1:42" ht="30" customHeight="1" x14ac:dyDescent="0.2">
      <c r="A111" s="194" t="s">
        <v>809</v>
      </c>
      <c r="B111" s="1178" t="s">
        <v>810</v>
      </c>
      <c r="C111" s="192" t="s">
        <v>811</v>
      </c>
      <c r="D111" s="194" t="s">
        <v>69</v>
      </c>
      <c r="E111" s="1180" t="s">
        <v>812</v>
      </c>
      <c r="F111" s="195">
        <v>39959</v>
      </c>
      <c r="G111" s="193">
        <v>10000000</v>
      </c>
      <c r="H111" s="195">
        <v>40064</v>
      </c>
      <c r="I111" s="1179" t="s">
        <v>1058</v>
      </c>
      <c r="J111" s="195">
        <v>40064</v>
      </c>
      <c r="K111" s="193">
        <v>9950922</v>
      </c>
      <c r="L111" s="195">
        <v>40070</v>
      </c>
      <c r="M111" s="195">
        <v>40086</v>
      </c>
      <c r="N111" s="194">
        <v>1</v>
      </c>
      <c r="O111" s="193">
        <v>9950922</v>
      </c>
      <c r="P111" s="193"/>
      <c r="Q111" s="193"/>
      <c r="R111" s="193"/>
      <c r="S111" s="193"/>
      <c r="T111" s="194">
        <v>0</v>
      </c>
      <c r="U111" s="194">
        <v>0</v>
      </c>
      <c r="V111" s="194">
        <v>0</v>
      </c>
      <c r="W111" s="195">
        <v>40116</v>
      </c>
      <c r="X111" s="195">
        <v>40130</v>
      </c>
      <c r="Y111" s="1216"/>
      <c r="Z111" s="1216">
        <v>9950922</v>
      </c>
      <c r="AA111" s="1216"/>
      <c r="AB111" s="1216"/>
      <c r="AC111" s="1216"/>
      <c r="AD111" s="1216"/>
      <c r="AE111" s="1216"/>
      <c r="AF111" s="1216"/>
      <c r="AG111" s="1216"/>
      <c r="AH111" s="175" t="s">
        <v>641</v>
      </c>
      <c r="AI111" s="1214">
        <f t="shared" si="2"/>
        <v>9950922</v>
      </c>
      <c r="AJ111" s="1215" t="s">
        <v>292</v>
      </c>
      <c r="AK111" s="175" t="s">
        <v>813</v>
      </c>
      <c r="AL111" s="175">
        <v>3133194551</v>
      </c>
      <c r="AM111" s="1209"/>
      <c r="AN111" s="1210" t="s">
        <v>1229</v>
      </c>
      <c r="AO111" s="1211" t="s">
        <v>1249</v>
      </c>
      <c r="AP111" s="1210" t="s">
        <v>1229</v>
      </c>
    </row>
    <row r="112" spans="1:42" ht="26.25" customHeight="1" x14ac:dyDescent="0.2">
      <c r="A112" s="194" t="s">
        <v>817</v>
      </c>
      <c r="B112" s="1178" t="s">
        <v>818</v>
      </c>
      <c r="C112" s="192" t="s">
        <v>819</v>
      </c>
      <c r="D112" s="194" t="s">
        <v>608</v>
      </c>
      <c r="E112" s="1180" t="s">
        <v>820</v>
      </c>
      <c r="F112" s="195">
        <v>39962</v>
      </c>
      <c r="G112" s="193">
        <v>15000000</v>
      </c>
      <c r="H112" s="195">
        <v>40065</v>
      </c>
      <c r="I112" s="1179" t="s">
        <v>1056</v>
      </c>
      <c r="J112" s="195">
        <v>40065</v>
      </c>
      <c r="K112" s="193">
        <v>13884417</v>
      </c>
      <c r="L112" s="195">
        <v>40066</v>
      </c>
      <c r="M112" s="195">
        <v>40079</v>
      </c>
      <c r="N112" s="194">
        <v>1</v>
      </c>
      <c r="O112" s="193">
        <v>13884417</v>
      </c>
      <c r="P112" s="193"/>
      <c r="Q112" s="193"/>
      <c r="R112" s="193"/>
      <c r="S112" s="193"/>
      <c r="T112" s="194">
        <v>0</v>
      </c>
      <c r="U112" s="194">
        <v>0</v>
      </c>
      <c r="V112" s="194">
        <v>0</v>
      </c>
      <c r="W112" s="195">
        <v>40107</v>
      </c>
      <c r="X112" s="195">
        <v>40136</v>
      </c>
      <c r="Y112" s="1216">
        <v>13634417</v>
      </c>
      <c r="Z112" s="1216"/>
      <c r="AA112" s="1216"/>
      <c r="AB112" s="1216"/>
      <c r="AC112" s="1216"/>
      <c r="AD112" s="1216"/>
      <c r="AE112" s="1216"/>
      <c r="AF112" s="1216"/>
      <c r="AG112" s="1216"/>
      <c r="AH112" s="175" t="s">
        <v>641</v>
      </c>
      <c r="AI112" s="1214">
        <f t="shared" si="2"/>
        <v>13634417</v>
      </c>
      <c r="AJ112" s="1215" t="s">
        <v>292</v>
      </c>
      <c r="AK112" s="175" t="s">
        <v>821</v>
      </c>
      <c r="AL112" s="175">
        <v>3144630801</v>
      </c>
      <c r="AM112" s="1209">
        <v>250000</v>
      </c>
      <c r="AN112" s="1210" t="s">
        <v>1230</v>
      </c>
      <c r="AO112" s="1211" t="s">
        <v>1249</v>
      </c>
      <c r="AP112" s="1210" t="s">
        <v>1229</v>
      </c>
    </row>
    <row r="113" spans="1:42" ht="26.25" customHeight="1" x14ac:dyDescent="0.2">
      <c r="A113" s="194" t="s">
        <v>915</v>
      </c>
      <c r="B113" s="1178" t="s">
        <v>916</v>
      </c>
      <c r="C113" s="192" t="s">
        <v>917</v>
      </c>
      <c r="D113" s="194" t="s">
        <v>918</v>
      </c>
      <c r="E113" s="1180" t="s">
        <v>919</v>
      </c>
      <c r="F113" s="195">
        <v>39905</v>
      </c>
      <c r="G113" s="193">
        <v>10000000</v>
      </c>
      <c r="H113" s="195">
        <v>40065</v>
      </c>
      <c r="I113" s="1179" t="s">
        <v>1059</v>
      </c>
      <c r="J113" s="195">
        <v>40065</v>
      </c>
      <c r="K113" s="193">
        <v>9986594</v>
      </c>
      <c r="L113" s="195">
        <v>40070</v>
      </c>
      <c r="M113" s="195">
        <v>40086</v>
      </c>
      <c r="N113" s="194">
        <v>1</v>
      </c>
      <c r="O113" s="193">
        <v>9986594</v>
      </c>
      <c r="P113" s="193"/>
      <c r="Q113" s="193"/>
      <c r="R113" s="193"/>
      <c r="S113" s="193"/>
      <c r="T113" s="194">
        <v>0</v>
      </c>
      <c r="U113" s="194">
        <v>0</v>
      </c>
      <c r="V113" s="194">
        <v>0</v>
      </c>
      <c r="W113" s="195">
        <v>40116</v>
      </c>
      <c r="X113" s="195">
        <v>40140</v>
      </c>
      <c r="Y113" s="1216"/>
      <c r="Z113" s="1216">
        <v>9973743</v>
      </c>
      <c r="AA113" s="1216"/>
      <c r="AB113" s="1216"/>
      <c r="AC113" s="1216"/>
      <c r="AD113" s="1216"/>
      <c r="AE113" s="1216"/>
      <c r="AF113" s="1216"/>
      <c r="AG113" s="1216"/>
      <c r="AH113" s="175" t="s">
        <v>641</v>
      </c>
      <c r="AI113" s="1214">
        <f t="shared" si="2"/>
        <v>9973743</v>
      </c>
      <c r="AJ113" s="1215" t="s">
        <v>920</v>
      </c>
      <c r="AK113" s="175" t="s">
        <v>921</v>
      </c>
      <c r="AL113" s="175">
        <v>3144630801</v>
      </c>
      <c r="AM113" s="1209">
        <v>12851</v>
      </c>
    </row>
    <row r="114" spans="1:42" ht="36.75" customHeight="1" x14ac:dyDescent="0.2">
      <c r="A114" s="194" t="s">
        <v>827</v>
      </c>
      <c r="B114" s="1178" t="s">
        <v>944</v>
      </c>
      <c r="C114" s="192" t="s">
        <v>945</v>
      </c>
      <c r="D114" s="194" t="s">
        <v>267</v>
      </c>
      <c r="E114" s="1180" t="s">
        <v>946</v>
      </c>
      <c r="F114" s="195">
        <v>40028</v>
      </c>
      <c r="G114" s="193">
        <v>10200000</v>
      </c>
      <c r="H114" s="195">
        <v>40065</v>
      </c>
      <c r="I114" s="1179" t="s">
        <v>1066</v>
      </c>
      <c r="J114" s="195">
        <v>40065</v>
      </c>
      <c r="K114" s="193">
        <v>10195636</v>
      </c>
      <c r="L114" s="195">
        <v>40079</v>
      </c>
      <c r="M114" s="195">
        <v>40102</v>
      </c>
      <c r="N114" s="194">
        <v>1</v>
      </c>
      <c r="O114" s="193">
        <v>10195636</v>
      </c>
      <c r="P114" s="193"/>
      <c r="Q114" s="193"/>
      <c r="R114" s="193"/>
      <c r="S114" s="193"/>
      <c r="T114" s="194">
        <v>0</v>
      </c>
      <c r="U114" s="194">
        <v>0</v>
      </c>
      <c r="V114" s="194">
        <v>0</v>
      </c>
      <c r="W114" s="195">
        <v>40130</v>
      </c>
      <c r="X114" s="195"/>
      <c r="Y114" s="1216">
        <v>10195636</v>
      </c>
      <c r="Z114" s="1216"/>
      <c r="AA114" s="1216"/>
      <c r="AB114" s="1216"/>
      <c r="AC114" s="1216"/>
      <c r="AD114" s="1216"/>
      <c r="AE114" s="1216"/>
      <c r="AF114" s="1216"/>
      <c r="AG114" s="1216"/>
      <c r="AH114" s="175" t="s">
        <v>641</v>
      </c>
      <c r="AI114" s="1214">
        <f t="shared" si="2"/>
        <v>10195636</v>
      </c>
      <c r="AJ114" s="175"/>
      <c r="AK114" s="175" t="s">
        <v>947</v>
      </c>
      <c r="AL114" s="175">
        <v>3115293148</v>
      </c>
      <c r="AM114" s="1209"/>
    </row>
    <row r="115" spans="1:42" ht="38.25" x14ac:dyDescent="0.2">
      <c r="A115" s="1197" t="s">
        <v>833</v>
      </c>
      <c r="B115" s="1178" t="s">
        <v>834</v>
      </c>
      <c r="C115" s="192" t="s">
        <v>163</v>
      </c>
      <c r="D115" s="194" t="s">
        <v>164</v>
      </c>
      <c r="E115" s="1180" t="s">
        <v>835</v>
      </c>
      <c r="F115" s="195">
        <v>40028</v>
      </c>
      <c r="G115" s="193">
        <v>13900000</v>
      </c>
      <c r="H115" s="195">
        <v>40065</v>
      </c>
      <c r="I115" s="1179" t="s">
        <v>1068</v>
      </c>
      <c r="J115" s="195">
        <v>40065</v>
      </c>
      <c r="K115" s="193">
        <v>13897206</v>
      </c>
      <c r="L115" s="195">
        <v>40072</v>
      </c>
      <c r="M115" s="195">
        <v>40086</v>
      </c>
      <c r="N115" s="194">
        <v>1</v>
      </c>
      <c r="O115" s="193">
        <v>13897206</v>
      </c>
      <c r="P115" s="193"/>
      <c r="Q115" s="193"/>
      <c r="R115" s="193"/>
      <c r="S115" s="193"/>
      <c r="T115" s="194">
        <v>0</v>
      </c>
      <c r="U115" s="194">
        <v>0</v>
      </c>
      <c r="V115" s="194">
        <v>0</v>
      </c>
      <c r="W115" s="195">
        <v>40116</v>
      </c>
      <c r="X115" s="195">
        <v>40136</v>
      </c>
      <c r="Y115" s="1216"/>
      <c r="Z115" s="1216">
        <v>13713833</v>
      </c>
      <c r="AA115" s="1216"/>
      <c r="AB115" s="1216"/>
      <c r="AC115" s="1216"/>
      <c r="AD115" s="1216"/>
      <c r="AE115" s="1216"/>
      <c r="AF115" s="1216"/>
      <c r="AG115" s="1216"/>
      <c r="AH115" s="175" t="s">
        <v>641</v>
      </c>
      <c r="AI115" s="1214">
        <f t="shared" si="2"/>
        <v>13713833</v>
      </c>
      <c r="AJ115" s="1215" t="s">
        <v>836</v>
      </c>
      <c r="AK115" s="175" t="s">
        <v>646</v>
      </c>
      <c r="AL115" s="175">
        <v>3146278711</v>
      </c>
      <c r="AM115" s="1209">
        <v>183373</v>
      </c>
      <c r="AN115" s="1210" t="s">
        <v>1229</v>
      </c>
      <c r="AO115" s="1211" t="s">
        <v>1249</v>
      </c>
      <c r="AP115" s="1210" t="s">
        <v>1229</v>
      </c>
    </row>
    <row r="116" spans="1:42" ht="51" x14ac:dyDescent="0.2">
      <c r="A116" s="194" t="s">
        <v>837</v>
      </c>
      <c r="B116" s="1178" t="s">
        <v>838</v>
      </c>
      <c r="C116" s="192" t="s">
        <v>839</v>
      </c>
      <c r="D116" s="194" t="s">
        <v>840</v>
      </c>
      <c r="E116" s="1180" t="s">
        <v>841</v>
      </c>
      <c r="F116" s="195">
        <v>40028</v>
      </c>
      <c r="G116" s="193">
        <v>13900000</v>
      </c>
      <c r="H116" s="195">
        <v>40065</v>
      </c>
      <c r="I116" s="1179" t="s">
        <v>1069</v>
      </c>
      <c r="J116" s="195">
        <v>40065</v>
      </c>
      <c r="K116" s="193">
        <v>13893523</v>
      </c>
      <c r="L116" s="195">
        <v>40072</v>
      </c>
      <c r="M116" s="195">
        <v>40143</v>
      </c>
      <c r="N116" s="194">
        <v>1</v>
      </c>
      <c r="O116" s="193">
        <v>13893523</v>
      </c>
      <c r="P116" s="193"/>
      <c r="Q116" s="193"/>
      <c r="R116" s="193"/>
      <c r="S116" s="193"/>
      <c r="T116" s="195">
        <v>40169</v>
      </c>
      <c r="U116" s="194">
        <v>15</v>
      </c>
      <c r="V116" s="1195">
        <v>5996851</v>
      </c>
      <c r="W116" s="195">
        <v>40178</v>
      </c>
      <c r="X116" s="195">
        <v>40178</v>
      </c>
      <c r="Y116" s="1216">
        <v>13893523</v>
      </c>
      <c r="Z116" s="1216"/>
      <c r="AA116" s="1216"/>
      <c r="AB116" s="1216"/>
      <c r="AC116" s="1216"/>
      <c r="AD116" s="1216"/>
      <c r="AE116" s="1216">
        <v>5996851</v>
      </c>
      <c r="AF116" s="1216"/>
      <c r="AG116" s="1216"/>
      <c r="AH116" s="175" t="s">
        <v>641</v>
      </c>
      <c r="AI116" s="1214">
        <f t="shared" si="2"/>
        <v>19890374</v>
      </c>
      <c r="AJ116" s="1215" t="s">
        <v>842</v>
      </c>
      <c r="AK116" s="175" t="s">
        <v>58</v>
      </c>
      <c r="AL116" s="175">
        <v>3127201478</v>
      </c>
      <c r="AM116" s="1209"/>
      <c r="AN116" s="1210" t="s">
        <v>1229</v>
      </c>
      <c r="AO116" s="1211" t="s">
        <v>1249</v>
      </c>
    </row>
    <row r="117" spans="1:42" ht="26.25" customHeight="1" x14ac:dyDescent="0.2">
      <c r="A117" s="194" t="s">
        <v>843</v>
      </c>
      <c r="B117" s="1178" t="s">
        <v>844</v>
      </c>
      <c r="C117" s="192" t="s">
        <v>845</v>
      </c>
      <c r="D117" s="194" t="s">
        <v>846</v>
      </c>
      <c r="E117" s="1180" t="s">
        <v>847</v>
      </c>
      <c r="F117" s="195">
        <v>40028</v>
      </c>
      <c r="G117" s="193">
        <v>13900000</v>
      </c>
      <c r="H117" s="195">
        <v>40065</v>
      </c>
      <c r="I117" s="1179" t="s">
        <v>1070</v>
      </c>
      <c r="J117" s="195">
        <v>40065</v>
      </c>
      <c r="K117" s="193">
        <v>13885402</v>
      </c>
      <c r="L117" s="195">
        <v>40072</v>
      </c>
      <c r="M117" s="195">
        <v>40065</v>
      </c>
      <c r="N117" s="194">
        <v>1</v>
      </c>
      <c r="O117" s="193">
        <v>13885402</v>
      </c>
      <c r="P117" s="193"/>
      <c r="Q117" s="193"/>
      <c r="R117" s="193"/>
      <c r="S117" s="193"/>
      <c r="T117" s="194">
        <v>0</v>
      </c>
      <c r="U117" s="194">
        <v>0</v>
      </c>
      <c r="V117" s="194">
        <v>0</v>
      </c>
      <c r="W117" s="195">
        <v>40086</v>
      </c>
      <c r="X117" s="195">
        <v>40113</v>
      </c>
      <c r="Y117" s="1216"/>
      <c r="Z117" s="1216"/>
      <c r="AA117" s="1216"/>
      <c r="AB117" s="1216"/>
      <c r="AC117" s="1216"/>
      <c r="AD117" s="1216"/>
      <c r="AE117" s="1216"/>
      <c r="AF117" s="1216">
        <v>13885402</v>
      </c>
      <c r="AG117" s="1216"/>
      <c r="AH117" s="175" t="s">
        <v>641</v>
      </c>
      <c r="AI117" s="1214">
        <f>Y117+Z117+AA117+AB117+AC117+AE117+AF117+AG117</f>
        <v>13885402</v>
      </c>
      <c r="AJ117" s="1215" t="s">
        <v>848</v>
      </c>
      <c r="AK117" s="175" t="s">
        <v>58</v>
      </c>
      <c r="AL117" s="175">
        <v>3115181360</v>
      </c>
      <c r="AM117" s="1209"/>
      <c r="AN117" s="1210" t="s">
        <v>1229</v>
      </c>
      <c r="AP117" s="1210" t="s">
        <v>1229</v>
      </c>
    </row>
    <row r="118" spans="1:42" ht="24" customHeight="1" x14ac:dyDescent="0.2">
      <c r="A118" s="194" t="s">
        <v>856</v>
      </c>
      <c r="B118" s="1178" t="s">
        <v>857</v>
      </c>
      <c r="C118" s="192" t="s">
        <v>440</v>
      </c>
      <c r="D118" s="194" t="s">
        <v>441</v>
      </c>
      <c r="E118" s="1180" t="s">
        <v>858</v>
      </c>
      <c r="F118" s="195">
        <v>39951</v>
      </c>
      <c r="G118" s="193">
        <v>13900000</v>
      </c>
      <c r="H118" s="195">
        <v>40065</v>
      </c>
      <c r="I118" s="1179" t="s">
        <v>1071</v>
      </c>
      <c r="J118" s="195">
        <v>40065</v>
      </c>
      <c r="K118" s="193">
        <v>13802420</v>
      </c>
      <c r="L118" s="195">
        <v>40072</v>
      </c>
      <c r="M118" s="195">
        <v>40086</v>
      </c>
      <c r="N118" s="194">
        <v>1</v>
      </c>
      <c r="O118" s="193">
        <v>13802420</v>
      </c>
      <c r="P118" s="193"/>
      <c r="Q118" s="193"/>
      <c r="R118" s="193"/>
      <c r="S118" s="193"/>
      <c r="T118" s="194">
        <v>0</v>
      </c>
      <c r="U118" s="194">
        <v>0</v>
      </c>
      <c r="V118" s="194">
        <v>0</v>
      </c>
      <c r="W118" s="195">
        <v>40116</v>
      </c>
      <c r="X118" s="195">
        <v>40136</v>
      </c>
      <c r="Y118" s="1216"/>
      <c r="Z118" s="1216">
        <v>13802420</v>
      </c>
      <c r="AA118" s="1216"/>
      <c r="AB118" s="1216"/>
      <c r="AC118" s="1216"/>
      <c r="AD118" s="1216"/>
      <c r="AE118" s="1216"/>
      <c r="AF118" s="1216"/>
      <c r="AG118" s="1216"/>
      <c r="AH118" s="175" t="s">
        <v>641</v>
      </c>
      <c r="AI118" s="1214">
        <f t="shared" ref="AI118:AI124" si="3">Y118+Z118+AA118+AB118+AC118+AE118+AG118</f>
        <v>13802420</v>
      </c>
      <c r="AJ118" s="1215" t="s">
        <v>614</v>
      </c>
      <c r="AK118" s="175" t="s">
        <v>90</v>
      </c>
      <c r="AL118" s="175">
        <v>3123123424</v>
      </c>
      <c r="AM118" s="1209"/>
      <c r="AN118" s="1210" t="s">
        <v>1229</v>
      </c>
      <c r="AO118" s="1211" t="s">
        <v>1249</v>
      </c>
      <c r="AP118" s="1210" t="s">
        <v>1229</v>
      </c>
    </row>
    <row r="119" spans="1:42" ht="26.25" customHeight="1" x14ac:dyDescent="0.2">
      <c r="A119" s="194" t="s">
        <v>859</v>
      </c>
      <c r="B119" s="1178" t="s">
        <v>860</v>
      </c>
      <c r="C119" s="192" t="s">
        <v>861</v>
      </c>
      <c r="D119" s="194">
        <v>76334206</v>
      </c>
      <c r="E119" s="1180" t="s">
        <v>862</v>
      </c>
      <c r="F119" s="195">
        <v>39959</v>
      </c>
      <c r="G119" s="193">
        <v>10000000</v>
      </c>
      <c r="H119" s="195">
        <v>40065</v>
      </c>
      <c r="I119" s="1179" t="s">
        <v>1072</v>
      </c>
      <c r="J119" s="195">
        <v>40065</v>
      </c>
      <c r="K119" s="193">
        <v>9948877</v>
      </c>
      <c r="L119" s="195">
        <v>40072</v>
      </c>
      <c r="M119" s="195">
        <v>40086</v>
      </c>
      <c r="N119" s="194">
        <v>1</v>
      </c>
      <c r="O119" s="193">
        <v>9948877</v>
      </c>
      <c r="P119" s="193"/>
      <c r="Q119" s="193"/>
      <c r="R119" s="193"/>
      <c r="S119" s="193"/>
      <c r="T119" s="194">
        <v>0</v>
      </c>
      <c r="U119" s="194">
        <v>0</v>
      </c>
      <c r="V119" s="194">
        <v>0</v>
      </c>
      <c r="W119" s="195">
        <v>40116</v>
      </c>
      <c r="X119" s="195">
        <v>40143</v>
      </c>
      <c r="Y119" s="1216"/>
      <c r="Z119" s="1216">
        <v>9948877</v>
      </c>
      <c r="AA119" s="1216"/>
      <c r="AB119" s="1216"/>
      <c r="AC119" s="1216"/>
      <c r="AD119" s="1216"/>
      <c r="AE119" s="1216"/>
      <c r="AF119" s="1216"/>
      <c r="AG119" s="1216"/>
      <c r="AH119" s="175" t="s">
        <v>641</v>
      </c>
      <c r="AI119" s="1214">
        <f t="shared" si="3"/>
        <v>9948877</v>
      </c>
      <c r="AJ119" s="1215" t="s">
        <v>393</v>
      </c>
      <c r="AK119" s="175" t="s">
        <v>863</v>
      </c>
      <c r="AL119" s="175">
        <v>3133930130</v>
      </c>
      <c r="AM119" s="1209"/>
      <c r="AN119" s="1210" t="s">
        <v>1229</v>
      </c>
      <c r="AO119" s="1211" t="s">
        <v>1249</v>
      </c>
      <c r="AP119" s="1210" t="s">
        <v>1229</v>
      </c>
    </row>
    <row r="120" spans="1:42" ht="24" customHeight="1" x14ac:dyDescent="0.2">
      <c r="A120" s="194" t="s">
        <v>864</v>
      </c>
      <c r="B120" s="1178" t="s">
        <v>870</v>
      </c>
      <c r="C120" s="192" t="s">
        <v>871</v>
      </c>
      <c r="D120" s="194" t="s">
        <v>872</v>
      </c>
      <c r="E120" s="1180" t="s">
        <v>873</v>
      </c>
      <c r="F120" s="195">
        <v>40057</v>
      </c>
      <c r="G120" s="193">
        <v>12000000</v>
      </c>
      <c r="H120" s="195">
        <v>40065</v>
      </c>
      <c r="I120" s="1179" t="s">
        <v>1073</v>
      </c>
      <c r="J120" s="195">
        <v>40065</v>
      </c>
      <c r="K120" s="193">
        <v>11993922</v>
      </c>
      <c r="L120" s="195">
        <v>40072</v>
      </c>
      <c r="M120" s="195">
        <v>40086</v>
      </c>
      <c r="N120" s="194">
        <v>1</v>
      </c>
      <c r="O120" s="193">
        <v>11993922</v>
      </c>
      <c r="P120" s="193"/>
      <c r="Q120" s="193"/>
      <c r="R120" s="193"/>
      <c r="S120" s="193"/>
      <c r="T120" s="194">
        <v>0</v>
      </c>
      <c r="U120" s="194">
        <v>0</v>
      </c>
      <c r="V120" s="194">
        <v>0</v>
      </c>
      <c r="W120" s="195">
        <v>40116</v>
      </c>
      <c r="X120" s="195">
        <v>40143</v>
      </c>
      <c r="Y120" s="1216"/>
      <c r="Z120" s="1216">
        <v>11993922</v>
      </c>
      <c r="AA120" s="1216"/>
      <c r="AB120" s="1216"/>
      <c r="AC120" s="1216"/>
      <c r="AD120" s="1216"/>
      <c r="AE120" s="1216"/>
      <c r="AF120" s="1216"/>
      <c r="AG120" s="1216"/>
      <c r="AH120" s="175" t="s">
        <v>641</v>
      </c>
      <c r="AI120" s="1214">
        <f t="shared" si="3"/>
        <v>11993922</v>
      </c>
      <c r="AJ120" s="1215" t="s">
        <v>1088</v>
      </c>
      <c r="AK120" s="175" t="s">
        <v>348</v>
      </c>
      <c r="AL120" s="175">
        <v>3112753701</v>
      </c>
      <c r="AM120" s="1209"/>
      <c r="AN120" s="1210" t="s">
        <v>1229</v>
      </c>
      <c r="AO120" s="1211" t="s">
        <v>1249</v>
      </c>
      <c r="AP120" s="1210" t="s">
        <v>1229</v>
      </c>
    </row>
    <row r="121" spans="1:42" ht="27" customHeight="1" x14ac:dyDescent="0.2">
      <c r="A121" s="194" t="s">
        <v>865</v>
      </c>
      <c r="B121" s="1178" t="s">
        <v>874</v>
      </c>
      <c r="C121" s="192" t="s">
        <v>875</v>
      </c>
      <c r="D121" s="194" t="s">
        <v>876</v>
      </c>
      <c r="E121" s="1180" t="s">
        <v>877</v>
      </c>
      <c r="F121" s="195">
        <v>39959</v>
      </c>
      <c r="G121" s="193">
        <v>10000000</v>
      </c>
      <c r="H121" s="195">
        <v>40065</v>
      </c>
      <c r="I121" s="1179" t="s">
        <v>1074</v>
      </c>
      <c r="J121" s="195">
        <v>40065</v>
      </c>
      <c r="K121" s="193">
        <v>9963982</v>
      </c>
      <c r="L121" s="195">
        <v>40072</v>
      </c>
      <c r="M121" s="195">
        <v>40092</v>
      </c>
      <c r="N121" s="194">
        <v>1</v>
      </c>
      <c r="O121" s="193">
        <v>9963982</v>
      </c>
      <c r="P121" s="193"/>
      <c r="Q121" s="193"/>
      <c r="R121" s="193"/>
      <c r="S121" s="193"/>
      <c r="T121" s="194">
        <v>0</v>
      </c>
      <c r="U121" s="194">
        <v>0</v>
      </c>
      <c r="V121" s="194">
        <v>0</v>
      </c>
      <c r="W121" s="195">
        <v>40123</v>
      </c>
      <c r="X121" s="195">
        <v>40143</v>
      </c>
      <c r="Y121" s="1216"/>
      <c r="Z121" s="1216">
        <v>9963982</v>
      </c>
      <c r="AA121" s="1216"/>
      <c r="AB121" s="1216"/>
      <c r="AC121" s="1216"/>
      <c r="AD121" s="1216"/>
      <c r="AE121" s="1216"/>
      <c r="AF121" s="1216"/>
      <c r="AG121" s="1216"/>
      <c r="AH121" s="175" t="s">
        <v>641</v>
      </c>
      <c r="AI121" s="1214">
        <f t="shared" si="3"/>
        <v>9963982</v>
      </c>
      <c r="AJ121" s="1215" t="s">
        <v>878</v>
      </c>
      <c r="AK121" s="175" t="s">
        <v>879</v>
      </c>
      <c r="AL121" s="175">
        <v>3124051158</v>
      </c>
      <c r="AM121" s="1209"/>
    </row>
    <row r="122" spans="1:42" ht="38.25" x14ac:dyDescent="0.2">
      <c r="A122" s="194" t="s">
        <v>866</v>
      </c>
      <c r="B122" s="1178" t="s">
        <v>867</v>
      </c>
      <c r="C122" s="192" t="s">
        <v>372</v>
      </c>
      <c r="D122" s="194" t="s">
        <v>373</v>
      </c>
      <c r="E122" s="1180" t="s">
        <v>868</v>
      </c>
      <c r="F122" s="195">
        <v>39959</v>
      </c>
      <c r="G122" s="193">
        <v>7000000</v>
      </c>
      <c r="H122" s="195">
        <v>40065</v>
      </c>
      <c r="I122" s="1179" t="s">
        <v>1075</v>
      </c>
      <c r="J122" s="195">
        <v>40065</v>
      </c>
      <c r="K122" s="193">
        <v>6961340</v>
      </c>
      <c r="L122" s="195">
        <v>40072</v>
      </c>
      <c r="M122" s="195">
        <v>40086</v>
      </c>
      <c r="N122" s="194">
        <v>1</v>
      </c>
      <c r="O122" s="193">
        <v>6961340</v>
      </c>
      <c r="P122" s="193"/>
      <c r="Q122" s="193"/>
      <c r="R122" s="193"/>
      <c r="S122" s="193"/>
      <c r="T122" s="194">
        <v>0</v>
      </c>
      <c r="U122" s="194">
        <v>0</v>
      </c>
      <c r="V122" s="194">
        <v>0</v>
      </c>
      <c r="W122" s="195">
        <v>40116</v>
      </c>
      <c r="X122" s="195">
        <v>40170</v>
      </c>
      <c r="Y122" s="1216"/>
      <c r="Z122" s="1216">
        <v>6961340</v>
      </c>
      <c r="AA122" s="1216"/>
      <c r="AB122" s="1216"/>
      <c r="AC122" s="1216"/>
      <c r="AD122" s="1216"/>
      <c r="AE122" s="1216"/>
      <c r="AF122" s="1216"/>
      <c r="AG122" s="1216"/>
      <c r="AH122" s="175" t="s">
        <v>641</v>
      </c>
      <c r="AI122" s="1214">
        <f t="shared" si="3"/>
        <v>6961340</v>
      </c>
      <c r="AJ122" s="1215" t="s">
        <v>869</v>
      </c>
      <c r="AK122" s="175" t="s">
        <v>78</v>
      </c>
      <c r="AL122" s="175">
        <v>3142281677</v>
      </c>
      <c r="AM122" s="1209"/>
    </row>
    <row r="123" spans="1:42" ht="25.5" customHeight="1" x14ac:dyDescent="0.2">
      <c r="A123" s="194" t="s">
        <v>880</v>
      </c>
      <c r="B123" s="1178" t="s">
        <v>881</v>
      </c>
      <c r="C123" s="192" t="s">
        <v>882</v>
      </c>
      <c r="D123" s="194" t="s">
        <v>883</v>
      </c>
      <c r="E123" s="1180" t="s">
        <v>884</v>
      </c>
      <c r="F123" s="195">
        <v>40021</v>
      </c>
      <c r="G123" s="193">
        <v>12000000</v>
      </c>
      <c r="H123" s="195">
        <v>40065</v>
      </c>
      <c r="I123" s="1179" t="s">
        <v>1076</v>
      </c>
      <c r="J123" s="195">
        <v>40065</v>
      </c>
      <c r="K123" s="193">
        <v>11966719</v>
      </c>
      <c r="L123" s="195">
        <v>40072</v>
      </c>
      <c r="M123" s="195">
        <v>40085</v>
      </c>
      <c r="N123" s="194">
        <v>1</v>
      </c>
      <c r="O123" s="193">
        <v>11966719</v>
      </c>
      <c r="P123" s="193"/>
      <c r="Q123" s="193"/>
      <c r="R123" s="193"/>
      <c r="S123" s="193"/>
      <c r="T123" s="194">
        <v>0</v>
      </c>
      <c r="U123" s="194">
        <v>0</v>
      </c>
      <c r="V123" s="194">
        <v>0</v>
      </c>
      <c r="W123" s="195">
        <v>40115</v>
      </c>
      <c r="X123" s="195">
        <v>40140</v>
      </c>
      <c r="Y123" s="1216"/>
      <c r="Z123" s="1216">
        <v>11964110</v>
      </c>
      <c r="AA123" s="1216"/>
      <c r="AB123" s="1216"/>
      <c r="AC123" s="1216"/>
      <c r="AD123" s="1216"/>
      <c r="AE123" s="1216"/>
      <c r="AF123" s="1216"/>
      <c r="AG123" s="1216"/>
      <c r="AH123" s="175" t="s">
        <v>641</v>
      </c>
      <c r="AI123" s="1214">
        <f t="shared" si="3"/>
        <v>11964110</v>
      </c>
      <c r="AJ123" s="1215" t="s">
        <v>292</v>
      </c>
      <c r="AK123" s="175" t="s">
        <v>142</v>
      </c>
      <c r="AL123" s="175">
        <v>3115123249</v>
      </c>
      <c r="AM123" s="1209">
        <v>2609</v>
      </c>
      <c r="AN123" s="1210" t="s">
        <v>1229</v>
      </c>
      <c r="AO123" s="1211" t="s">
        <v>1282</v>
      </c>
      <c r="AP123" s="1210" t="s">
        <v>1229</v>
      </c>
    </row>
    <row r="124" spans="1:42" ht="24" customHeight="1" x14ac:dyDescent="0.2">
      <c r="A124" s="194" t="s">
        <v>885</v>
      </c>
      <c r="B124" s="1178" t="s">
        <v>886</v>
      </c>
      <c r="C124" s="192" t="s">
        <v>887</v>
      </c>
      <c r="D124" s="194" t="s">
        <v>888</v>
      </c>
      <c r="E124" s="1180" t="s">
        <v>889</v>
      </c>
      <c r="F124" s="195">
        <v>39994</v>
      </c>
      <c r="G124" s="193">
        <v>9000000</v>
      </c>
      <c r="H124" s="195">
        <v>40065</v>
      </c>
      <c r="I124" s="1179" t="s">
        <v>1077</v>
      </c>
      <c r="J124" s="195">
        <v>40065</v>
      </c>
      <c r="K124" s="193">
        <v>8989614</v>
      </c>
      <c r="L124" s="195">
        <v>40074</v>
      </c>
      <c r="M124" s="195">
        <v>40086</v>
      </c>
      <c r="N124" s="194">
        <v>1</v>
      </c>
      <c r="O124" s="193">
        <v>8989614</v>
      </c>
      <c r="P124" s="193"/>
      <c r="Q124" s="193"/>
      <c r="R124" s="193"/>
      <c r="S124" s="193"/>
      <c r="T124" s="194">
        <v>0</v>
      </c>
      <c r="U124" s="194">
        <v>0</v>
      </c>
      <c r="V124" s="194">
        <v>0</v>
      </c>
      <c r="W124" s="195">
        <v>40116</v>
      </c>
      <c r="X124" s="195">
        <v>40134</v>
      </c>
      <c r="Y124" s="1216"/>
      <c r="Z124" s="1216">
        <v>8989614</v>
      </c>
      <c r="AA124" s="1216"/>
      <c r="AB124" s="1216"/>
      <c r="AC124" s="1216"/>
      <c r="AD124" s="1216"/>
      <c r="AE124" s="1216"/>
      <c r="AF124" s="1216"/>
      <c r="AG124" s="1216"/>
      <c r="AH124" s="175" t="s">
        <v>641</v>
      </c>
      <c r="AI124" s="1214">
        <f t="shared" si="3"/>
        <v>8989614</v>
      </c>
      <c r="AJ124" s="1215" t="s">
        <v>1065</v>
      </c>
      <c r="AK124" s="175" t="s">
        <v>200</v>
      </c>
      <c r="AL124" s="175">
        <v>4290819</v>
      </c>
      <c r="AM124" s="1209"/>
      <c r="AN124" s="1210" t="s">
        <v>1229</v>
      </c>
      <c r="AO124" s="1211" t="s">
        <v>1270</v>
      </c>
      <c r="AP124" s="1210" t="s">
        <v>1229</v>
      </c>
    </row>
    <row r="125" spans="1:42" ht="25.5" customHeight="1" x14ac:dyDescent="0.2">
      <c r="A125" s="194" t="s">
        <v>890</v>
      </c>
      <c r="B125" s="1178" t="s">
        <v>891</v>
      </c>
      <c r="C125" s="192" t="s">
        <v>351</v>
      </c>
      <c r="D125" s="194" t="s">
        <v>352</v>
      </c>
      <c r="E125" s="1180" t="s">
        <v>892</v>
      </c>
      <c r="F125" s="195">
        <v>40057</v>
      </c>
      <c r="G125" s="193">
        <v>10100000</v>
      </c>
      <c r="H125" s="195">
        <v>40065</v>
      </c>
      <c r="I125" s="1179" t="s">
        <v>1078</v>
      </c>
      <c r="J125" s="195">
        <v>40065</v>
      </c>
      <c r="K125" s="193">
        <v>10085576</v>
      </c>
      <c r="L125" s="195">
        <v>40067</v>
      </c>
      <c r="M125" s="195">
        <v>40086</v>
      </c>
      <c r="N125" s="194">
        <v>1</v>
      </c>
      <c r="O125" s="193">
        <v>10085576</v>
      </c>
      <c r="P125" s="193"/>
      <c r="Q125" s="193"/>
      <c r="R125" s="193"/>
      <c r="S125" s="193"/>
      <c r="T125" s="194">
        <v>0</v>
      </c>
      <c r="U125" s="194">
        <v>0</v>
      </c>
      <c r="V125" s="194">
        <v>0</v>
      </c>
      <c r="W125" s="195">
        <v>40116</v>
      </c>
      <c r="X125" s="195">
        <v>40161</v>
      </c>
      <c r="Y125" s="1216"/>
      <c r="Z125" s="1216"/>
      <c r="AA125" s="1216"/>
      <c r="AB125" s="1216"/>
      <c r="AC125" s="1216"/>
      <c r="AD125" s="1216"/>
      <c r="AE125" s="1216"/>
      <c r="AF125" s="1216">
        <v>9758578</v>
      </c>
      <c r="AG125" s="1216"/>
      <c r="AH125" s="175" t="s">
        <v>641</v>
      </c>
      <c r="AI125" s="1214">
        <f>Y125+Z125+AA125+AB125+AC125+AE125+AF125+AG125</f>
        <v>9758578</v>
      </c>
      <c r="AJ125" s="1215" t="s">
        <v>354</v>
      </c>
      <c r="AK125" s="1224" t="s">
        <v>1343</v>
      </c>
      <c r="AL125" s="175">
        <v>3133324742</v>
      </c>
      <c r="AM125" s="1209">
        <v>326998</v>
      </c>
      <c r="AN125" s="1210" t="s">
        <v>1229</v>
      </c>
      <c r="AO125" s="1211" t="s">
        <v>1270</v>
      </c>
      <c r="AP125" s="1210" t="s">
        <v>1229</v>
      </c>
    </row>
    <row r="126" spans="1:42" ht="27" customHeight="1" x14ac:dyDescent="0.2">
      <c r="A126" s="194" t="s">
        <v>894</v>
      </c>
      <c r="B126" s="1178" t="s">
        <v>895</v>
      </c>
      <c r="C126" s="192" t="s">
        <v>389</v>
      </c>
      <c r="D126" s="194" t="s">
        <v>390</v>
      </c>
      <c r="E126" s="1180" t="s">
        <v>413</v>
      </c>
      <c r="F126" s="195">
        <v>39994</v>
      </c>
      <c r="G126" s="193">
        <v>7000000</v>
      </c>
      <c r="H126" s="195">
        <v>40065</v>
      </c>
      <c r="I126" s="1179" t="s">
        <v>1079</v>
      </c>
      <c r="J126" s="195">
        <v>40065</v>
      </c>
      <c r="K126" s="193">
        <v>6955408</v>
      </c>
      <c r="L126" s="195">
        <v>40072</v>
      </c>
      <c r="M126" s="195">
        <v>40100</v>
      </c>
      <c r="N126" s="194">
        <v>1</v>
      </c>
      <c r="O126" s="193">
        <v>6955408</v>
      </c>
      <c r="P126" s="193"/>
      <c r="Q126" s="193"/>
      <c r="R126" s="193"/>
      <c r="S126" s="193"/>
      <c r="T126" s="1179" t="s">
        <v>96</v>
      </c>
      <c r="U126" s="194">
        <v>0</v>
      </c>
      <c r="V126" s="1225" t="s">
        <v>96</v>
      </c>
      <c r="W126" s="195">
        <v>40130</v>
      </c>
      <c r="X126" s="195">
        <v>40168</v>
      </c>
      <c r="Y126" s="1216"/>
      <c r="Z126" s="1216">
        <v>6955408</v>
      </c>
      <c r="AA126" s="1216"/>
      <c r="AB126" s="1216"/>
      <c r="AC126" s="1216"/>
      <c r="AD126" s="1216"/>
      <c r="AE126" s="1216"/>
      <c r="AF126" s="1216"/>
      <c r="AG126" s="1216"/>
      <c r="AH126" s="175" t="s">
        <v>641</v>
      </c>
      <c r="AI126" s="1214">
        <f t="shared" ref="AI126:AI152" si="4">Y126+Z126+AA126+AB126+AC126+AE126+AF126+AG126</f>
        <v>6955408</v>
      </c>
      <c r="AJ126" s="1215" t="s">
        <v>407</v>
      </c>
      <c r="AK126" s="175" t="s">
        <v>90</v>
      </c>
      <c r="AL126" s="175">
        <v>3125220225</v>
      </c>
      <c r="AM126" s="1209"/>
    </row>
    <row r="127" spans="1:42" ht="38.25" x14ac:dyDescent="0.2">
      <c r="A127" s="194" t="s">
        <v>896</v>
      </c>
      <c r="B127" s="1178" t="s">
        <v>897</v>
      </c>
      <c r="C127" s="192" t="s">
        <v>196</v>
      </c>
      <c r="D127" s="194" t="s">
        <v>197</v>
      </c>
      <c r="E127" s="1180" t="s">
        <v>898</v>
      </c>
      <c r="F127" s="195">
        <v>39995</v>
      </c>
      <c r="G127" s="193">
        <v>2299000</v>
      </c>
      <c r="H127" s="195">
        <v>40065</v>
      </c>
      <c r="I127" s="1179" t="s">
        <v>1080</v>
      </c>
      <c r="J127" s="195">
        <v>40065</v>
      </c>
      <c r="K127" s="193">
        <v>2298727</v>
      </c>
      <c r="L127" s="195">
        <v>40067</v>
      </c>
      <c r="M127" s="195">
        <v>40067</v>
      </c>
      <c r="N127" s="194">
        <v>15</v>
      </c>
      <c r="O127" s="193">
        <v>2298727</v>
      </c>
      <c r="P127" s="193"/>
      <c r="Q127" s="193"/>
      <c r="R127" s="193"/>
      <c r="S127" s="193"/>
      <c r="T127" s="194">
        <v>0</v>
      </c>
      <c r="U127" s="194">
        <v>0</v>
      </c>
      <c r="V127" s="194">
        <v>0</v>
      </c>
      <c r="W127" s="195">
        <v>40081</v>
      </c>
      <c r="X127" s="195">
        <v>40113</v>
      </c>
      <c r="Y127" s="1216"/>
      <c r="Z127" s="1216">
        <v>2298727</v>
      </c>
      <c r="AA127" s="1216"/>
      <c r="AB127" s="1216"/>
      <c r="AC127" s="1216"/>
      <c r="AD127" s="1216"/>
      <c r="AE127" s="1216"/>
      <c r="AF127" s="1216"/>
      <c r="AG127" s="1216"/>
      <c r="AH127" s="175" t="s">
        <v>641</v>
      </c>
      <c r="AI127" s="1214">
        <f t="shared" si="4"/>
        <v>2298727</v>
      </c>
      <c r="AJ127" s="1215" t="s">
        <v>899</v>
      </c>
      <c r="AK127" s="175" t="s">
        <v>900</v>
      </c>
      <c r="AL127" s="175">
        <v>3114786584</v>
      </c>
      <c r="AM127" s="1209"/>
    </row>
    <row r="128" spans="1:42" ht="28.5" customHeight="1" x14ac:dyDescent="0.2">
      <c r="A128" s="194" t="s">
        <v>901</v>
      </c>
      <c r="B128" s="1178" t="s">
        <v>902</v>
      </c>
      <c r="C128" s="192" t="s">
        <v>344</v>
      </c>
      <c r="D128" s="194" t="s">
        <v>345</v>
      </c>
      <c r="E128" s="1180" t="s">
        <v>903</v>
      </c>
      <c r="F128" s="195">
        <v>39995</v>
      </c>
      <c r="G128" s="193">
        <v>14000000</v>
      </c>
      <c r="H128" s="195">
        <v>40065</v>
      </c>
      <c r="I128" s="1179" t="s">
        <v>1081</v>
      </c>
      <c r="J128" s="195">
        <v>40065</v>
      </c>
      <c r="K128" s="193">
        <v>13891163</v>
      </c>
      <c r="L128" s="195">
        <v>40079</v>
      </c>
      <c r="M128" s="195">
        <v>40100</v>
      </c>
      <c r="N128" s="194">
        <v>1</v>
      </c>
      <c r="O128" s="193">
        <v>13891163</v>
      </c>
      <c r="P128" s="193"/>
      <c r="Q128" s="193"/>
      <c r="R128" s="193"/>
      <c r="S128" s="193"/>
      <c r="T128" s="194">
        <v>0</v>
      </c>
      <c r="U128" s="194">
        <v>0</v>
      </c>
      <c r="V128" s="194">
        <v>0</v>
      </c>
      <c r="W128" s="195">
        <v>40130</v>
      </c>
      <c r="X128" s="195">
        <v>40156</v>
      </c>
      <c r="Y128" s="1216"/>
      <c r="Z128" s="1216">
        <v>13891163</v>
      </c>
      <c r="AA128" s="1216"/>
      <c r="AB128" s="1216"/>
      <c r="AC128" s="1216"/>
      <c r="AD128" s="1216"/>
      <c r="AE128" s="1216"/>
      <c r="AF128" s="1216"/>
      <c r="AG128" s="1216"/>
      <c r="AH128" s="175" t="s">
        <v>641</v>
      </c>
      <c r="AI128" s="1214">
        <f t="shared" si="4"/>
        <v>13891163</v>
      </c>
      <c r="AJ128" s="1215"/>
      <c r="AK128" s="175" t="s">
        <v>90</v>
      </c>
      <c r="AL128" s="175">
        <v>3112214992</v>
      </c>
      <c r="AM128" s="1209"/>
    </row>
    <row r="129" spans="1:43" ht="25.5" customHeight="1" x14ac:dyDescent="0.2">
      <c r="A129" s="194" t="s">
        <v>904</v>
      </c>
      <c r="B129" s="1178" t="s">
        <v>905</v>
      </c>
      <c r="C129" s="192" t="s">
        <v>385</v>
      </c>
      <c r="D129" s="194" t="s">
        <v>386</v>
      </c>
      <c r="E129" s="1180" t="s">
        <v>219</v>
      </c>
      <c r="F129" s="195">
        <v>39944</v>
      </c>
      <c r="G129" s="193">
        <v>12825566</v>
      </c>
      <c r="H129" s="195">
        <v>40065</v>
      </c>
      <c r="I129" s="1179" t="s">
        <v>1082</v>
      </c>
      <c r="J129" s="195">
        <v>40065</v>
      </c>
      <c r="K129" s="193">
        <v>12788261</v>
      </c>
      <c r="L129" s="195">
        <v>40072</v>
      </c>
      <c r="M129" s="195">
        <v>40086</v>
      </c>
      <c r="N129" s="194">
        <v>1</v>
      </c>
      <c r="O129" s="193">
        <v>12788261</v>
      </c>
      <c r="P129" s="193"/>
      <c r="Q129" s="193"/>
      <c r="R129" s="193"/>
      <c r="S129" s="193"/>
      <c r="T129" s="194">
        <v>0</v>
      </c>
      <c r="U129" s="194">
        <v>0</v>
      </c>
      <c r="V129" s="194">
        <v>0</v>
      </c>
      <c r="W129" s="195">
        <v>40116</v>
      </c>
      <c r="X129" s="195">
        <v>40143</v>
      </c>
      <c r="Y129" s="1216"/>
      <c r="Z129" s="1216">
        <v>12788261</v>
      </c>
      <c r="AA129" s="1216"/>
      <c r="AB129" s="1216"/>
      <c r="AC129" s="1216"/>
      <c r="AD129" s="1216"/>
      <c r="AE129" s="1216"/>
      <c r="AF129" s="1216"/>
      <c r="AG129" s="1216"/>
      <c r="AH129" s="175" t="s">
        <v>641</v>
      </c>
      <c r="AI129" s="1214">
        <f t="shared" si="4"/>
        <v>12788261</v>
      </c>
      <c r="AJ129" s="1215" t="s">
        <v>407</v>
      </c>
      <c r="AK129" s="175" t="s">
        <v>348</v>
      </c>
      <c r="AL129" s="175">
        <v>3132915294</v>
      </c>
      <c r="AM129" s="1209"/>
    </row>
    <row r="130" spans="1:43" ht="26.25" customHeight="1" x14ac:dyDescent="0.2">
      <c r="A130" s="194" t="s">
        <v>906</v>
      </c>
      <c r="B130" s="1178" t="s">
        <v>907</v>
      </c>
      <c r="C130" s="192" t="s">
        <v>726</v>
      </c>
      <c r="D130" s="194" t="s">
        <v>40</v>
      </c>
      <c r="E130" s="1180" t="s">
        <v>908</v>
      </c>
      <c r="F130" s="195">
        <v>40082</v>
      </c>
      <c r="G130" s="193">
        <v>13900000</v>
      </c>
      <c r="H130" s="195">
        <v>40065</v>
      </c>
      <c r="I130" s="1179" t="s">
        <v>1083</v>
      </c>
      <c r="J130" s="195">
        <v>40065</v>
      </c>
      <c r="K130" s="193">
        <v>13837945</v>
      </c>
      <c r="L130" s="195">
        <v>40073</v>
      </c>
      <c r="M130" s="195">
        <v>40086</v>
      </c>
      <c r="N130" s="194">
        <v>1</v>
      </c>
      <c r="O130" s="193">
        <v>13837945</v>
      </c>
      <c r="P130" s="193"/>
      <c r="Q130" s="193"/>
      <c r="R130" s="193"/>
      <c r="S130" s="193"/>
      <c r="T130" s="194">
        <v>0</v>
      </c>
      <c r="U130" s="194">
        <v>0</v>
      </c>
      <c r="V130" s="194">
        <v>0</v>
      </c>
      <c r="W130" s="195">
        <v>40116</v>
      </c>
      <c r="X130" s="195">
        <v>40140</v>
      </c>
      <c r="Y130" s="1216"/>
      <c r="Z130" s="1216">
        <v>13837945</v>
      </c>
      <c r="AA130" s="1216"/>
      <c r="AB130" s="1216"/>
      <c r="AC130" s="1216"/>
      <c r="AD130" s="1216"/>
      <c r="AE130" s="1216"/>
      <c r="AF130" s="1216"/>
      <c r="AG130" s="1216"/>
      <c r="AH130" s="175" t="s">
        <v>641</v>
      </c>
      <c r="AI130" s="1214">
        <f t="shared" si="4"/>
        <v>13837945</v>
      </c>
      <c r="AJ130" s="175"/>
      <c r="AK130" s="175" t="s">
        <v>53</v>
      </c>
      <c r="AL130" s="175">
        <v>3138695353</v>
      </c>
      <c r="AM130" s="1209"/>
    </row>
    <row r="131" spans="1:43" ht="24.75" customHeight="1" x14ac:dyDescent="0.2">
      <c r="A131" s="194" t="s">
        <v>909</v>
      </c>
      <c r="B131" s="1178" t="s">
        <v>910</v>
      </c>
      <c r="C131" s="192" t="s">
        <v>911</v>
      </c>
      <c r="D131" s="194" t="s">
        <v>912</v>
      </c>
      <c r="E131" s="1180" t="s">
        <v>913</v>
      </c>
      <c r="F131" s="195">
        <v>40009</v>
      </c>
      <c r="G131" s="193">
        <v>10000000</v>
      </c>
      <c r="H131" s="195">
        <v>40065</v>
      </c>
      <c r="I131" s="1179" t="s">
        <v>1084</v>
      </c>
      <c r="J131" s="195">
        <v>40065</v>
      </c>
      <c r="K131" s="193">
        <v>9992894</v>
      </c>
      <c r="L131" s="195">
        <v>40072</v>
      </c>
      <c r="M131" s="195">
        <v>40092</v>
      </c>
      <c r="N131" s="194">
        <v>1</v>
      </c>
      <c r="O131" s="193">
        <v>9992894</v>
      </c>
      <c r="P131" s="193"/>
      <c r="Q131" s="193"/>
      <c r="R131" s="193"/>
      <c r="S131" s="193"/>
      <c r="T131" s="194">
        <v>0</v>
      </c>
      <c r="U131" s="194">
        <v>0</v>
      </c>
      <c r="V131" s="194">
        <v>0</v>
      </c>
      <c r="W131" s="195">
        <v>40123</v>
      </c>
      <c r="X131" s="195">
        <v>40163</v>
      </c>
      <c r="Y131" s="1216"/>
      <c r="Z131" s="1216">
        <v>9992894</v>
      </c>
      <c r="AA131" s="1216"/>
      <c r="AB131" s="1216"/>
      <c r="AC131" s="1216"/>
      <c r="AD131" s="1216"/>
      <c r="AE131" s="1216"/>
      <c r="AF131" s="1216"/>
      <c r="AG131" s="1216"/>
      <c r="AH131" s="175" t="s">
        <v>641</v>
      </c>
      <c r="AI131" s="1214">
        <f t="shared" si="4"/>
        <v>9992894</v>
      </c>
      <c r="AJ131" s="1215" t="s">
        <v>914</v>
      </c>
      <c r="AK131" s="175" t="s">
        <v>200</v>
      </c>
      <c r="AL131" s="175">
        <v>3132856330</v>
      </c>
      <c r="AM131" s="1209"/>
    </row>
    <row r="132" spans="1:43" ht="39" customHeight="1" x14ac:dyDescent="0.2">
      <c r="A132" s="194" t="s">
        <v>933</v>
      </c>
      <c r="B132" s="1178" t="s">
        <v>934</v>
      </c>
      <c r="C132" s="192" t="s">
        <v>935</v>
      </c>
      <c r="D132" s="194" t="s">
        <v>936</v>
      </c>
      <c r="E132" s="1180" t="s">
        <v>757</v>
      </c>
      <c r="F132" s="195">
        <v>40050</v>
      </c>
      <c r="G132" s="1180">
        <v>10000000</v>
      </c>
      <c r="H132" s="195">
        <v>40065</v>
      </c>
      <c r="I132" s="1179" t="s">
        <v>1086</v>
      </c>
      <c r="J132" s="195">
        <v>40065</v>
      </c>
      <c r="K132" s="193">
        <v>9989757</v>
      </c>
      <c r="L132" s="195">
        <v>40067</v>
      </c>
      <c r="M132" s="195">
        <v>40100</v>
      </c>
      <c r="N132" s="194">
        <v>1</v>
      </c>
      <c r="O132" s="193">
        <v>9989757</v>
      </c>
      <c r="P132" s="193"/>
      <c r="Q132" s="193"/>
      <c r="R132" s="193"/>
      <c r="S132" s="193"/>
      <c r="T132" s="1179" t="s">
        <v>96</v>
      </c>
      <c r="U132" s="194">
        <v>0</v>
      </c>
      <c r="V132" s="1226" t="s">
        <v>96</v>
      </c>
      <c r="W132" s="195">
        <v>40129</v>
      </c>
      <c r="X132" s="195">
        <v>40143</v>
      </c>
      <c r="Y132" s="1216"/>
      <c r="Z132" s="1216">
        <v>9989757</v>
      </c>
      <c r="AA132" s="1216"/>
      <c r="AB132" s="1216"/>
      <c r="AC132" s="1216"/>
      <c r="AD132" s="1216"/>
      <c r="AE132" s="1216"/>
      <c r="AF132" s="1216"/>
      <c r="AG132" s="1216"/>
      <c r="AH132" s="175" t="s">
        <v>641</v>
      </c>
      <c r="AI132" s="1214">
        <f t="shared" si="4"/>
        <v>9989757</v>
      </c>
      <c r="AJ132" s="175"/>
      <c r="AK132" s="175" t="s">
        <v>937</v>
      </c>
      <c r="AL132" s="175">
        <v>3112545326</v>
      </c>
      <c r="AM132" s="1209"/>
    </row>
    <row r="133" spans="1:43" ht="38.25" x14ac:dyDescent="0.2">
      <c r="A133" s="194" t="s">
        <v>938</v>
      </c>
      <c r="B133" s="1178" t="s">
        <v>939</v>
      </c>
      <c r="C133" s="192" t="s">
        <v>940</v>
      </c>
      <c r="D133" s="194" t="s">
        <v>941</v>
      </c>
      <c r="E133" s="1180" t="s">
        <v>465</v>
      </c>
      <c r="F133" s="195">
        <v>39994</v>
      </c>
      <c r="G133" s="193">
        <v>12000000</v>
      </c>
      <c r="H133" s="195">
        <v>40065</v>
      </c>
      <c r="I133" s="1179" t="s">
        <v>1060</v>
      </c>
      <c r="J133" s="195">
        <v>40065</v>
      </c>
      <c r="K133" s="193">
        <v>11995593</v>
      </c>
      <c r="L133" s="195">
        <v>40070</v>
      </c>
      <c r="M133" s="195">
        <v>40147</v>
      </c>
      <c r="N133" s="194">
        <v>1</v>
      </c>
      <c r="O133" s="193">
        <v>11995593</v>
      </c>
      <c r="P133" s="193"/>
      <c r="Q133" s="193"/>
      <c r="R133" s="193"/>
      <c r="S133" s="193"/>
      <c r="T133" s="194">
        <v>0</v>
      </c>
      <c r="U133" s="194">
        <v>0</v>
      </c>
      <c r="V133" s="194">
        <v>0</v>
      </c>
      <c r="W133" s="195">
        <v>40116</v>
      </c>
      <c r="X133" s="195">
        <v>40158</v>
      </c>
      <c r="Y133" s="1216"/>
      <c r="Z133" s="1216">
        <v>11969735</v>
      </c>
      <c r="AA133" s="1216"/>
      <c r="AB133" s="1216"/>
      <c r="AC133" s="1216"/>
      <c r="AD133" s="1216"/>
      <c r="AE133" s="1216"/>
      <c r="AF133" s="1216"/>
      <c r="AG133" s="1216"/>
      <c r="AH133" s="175" t="s">
        <v>641</v>
      </c>
      <c r="AI133" s="1214">
        <f t="shared" si="4"/>
        <v>11969735</v>
      </c>
      <c r="AJ133" s="175"/>
      <c r="AK133" s="175" t="s">
        <v>942</v>
      </c>
      <c r="AL133" s="175">
        <v>3125193600</v>
      </c>
      <c r="AM133" s="1209">
        <v>25858</v>
      </c>
    </row>
    <row r="134" spans="1:43" ht="26.25" customHeight="1" x14ac:dyDescent="0.2">
      <c r="A134" s="194" t="s">
        <v>943</v>
      </c>
      <c r="B134" s="1178" t="s">
        <v>948</v>
      </c>
      <c r="C134" s="192" t="s">
        <v>531</v>
      </c>
      <c r="D134" s="194" t="s">
        <v>532</v>
      </c>
      <c r="E134" s="1180" t="s">
        <v>949</v>
      </c>
      <c r="F134" s="195">
        <v>40057</v>
      </c>
      <c r="G134" s="193">
        <v>10000000</v>
      </c>
      <c r="H134" s="195">
        <v>40065</v>
      </c>
      <c r="I134" s="1179" t="s">
        <v>1090</v>
      </c>
      <c r="J134" s="195">
        <v>40065</v>
      </c>
      <c r="K134" s="193">
        <v>9915268</v>
      </c>
      <c r="L134" s="195">
        <v>40077</v>
      </c>
      <c r="M134" s="195">
        <v>40092</v>
      </c>
      <c r="N134" s="194">
        <v>1</v>
      </c>
      <c r="O134" s="193">
        <v>9915268</v>
      </c>
      <c r="P134" s="193"/>
      <c r="Q134" s="193"/>
      <c r="R134" s="193"/>
      <c r="S134" s="193"/>
      <c r="T134" s="194">
        <v>0</v>
      </c>
      <c r="U134" s="194">
        <v>0</v>
      </c>
      <c r="V134" s="194">
        <v>0</v>
      </c>
      <c r="W134" s="195">
        <v>40123</v>
      </c>
      <c r="X134" s="195">
        <v>40170</v>
      </c>
      <c r="Y134" s="1216"/>
      <c r="Z134" s="1216">
        <v>9907170</v>
      </c>
      <c r="AA134" s="1216"/>
      <c r="AB134" s="1216"/>
      <c r="AC134" s="1216"/>
      <c r="AD134" s="1216"/>
      <c r="AE134" s="1216"/>
      <c r="AF134" s="1216"/>
      <c r="AG134" s="1216"/>
      <c r="AH134" s="175" t="s">
        <v>641</v>
      </c>
      <c r="AI134" s="1214">
        <f t="shared" si="4"/>
        <v>9907170</v>
      </c>
      <c r="AJ134" s="1215" t="s">
        <v>1087</v>
      </c>
      <c r="AK134" s="175" t="s">
        <v>950</v>
      </c>
      <c r="AL134" s="175">
        <v>3123123782</v>
      </c>
      <c r="AM134" s="1209">
        <v>8098</v>
      </c>
      <c r="AQ134" s="175">
        <v>0</v>
      </c>
    </row>
    <row r="135" spans="1:43" ht="26.25" customHeight="1" x14ac:dyDescent="0.2">
      <c r="A135" s="194" t="s">
        <v>951</v>
      </c>
      <c r="B135" s="1178" t="s">
        <v>952</v>
      </c>
      <c r="C135" s="192" t="s">
        <v>953</v>
      </c>
      <c r="D135" s="194" t="s">
        <v>954</v>
      </c>
      <c r="E135" s="1180" t="s">
        <v>731</v>
      </c>
      <c r="F135" s="195">
        <v>40037</v>
      </c>
      <c r="G135" s="193">
        <v>4000000</v>
      </c>
      <c r="H135" s="195">
        <v>40065</v>
      </c>
      <c r="I135" s="1179" t="s">
        <v>1091</v>
      </c>
      <c r="J135" s="195">
        <v>40065</v>
      </c>
      <c r="K135" s="193">
        <v>3998650</v>
      </c>
      <c r="L135" s="195">
        <v>40073</v>
      </c>
      <c r="M135" s="195">
        <v>40073</v>
      </c>
      <c r="N135" s="194">
        <v>1</v>
      </c>
      <c r="O135" s="193">
        <v>3998650</v>
      </c>
      <c r="P135" s="193"/>
      <c r="Q135" s="193"/>
      <c r="R135" s="193"/>
      <c r="S135" s="193"/>
      <c r="T135" s="194">
        <v>0</v>
      </c>
      <c r="U135" s="194">
        <v>0</v>
      </c>
      <c r="V135" s="194">
        <v>0</v>
      </c>
      <c r="W135" s="195">
        <v>40102</v>
      </c>
      <c r="X135" s="195">
        <v>40121</v>
      </c>
      <c r="Y135" s="1216"/>
      <c r="Z135" s="1216">
        <v>3998650</v>
      </c>
      <c r="AA135" s="1216"/>
      <c r="AB135" s="1216"/>
      <c r="AC135" s="1216"/>
      <c r="AD135" s="1216"/>
      <c r="AE135" s="1216"/>
      <c r="AF135" s="1216"/>
      <c r="AG135" s="1216"/>
      <c r="AH135" s="175" t="s">
        <v>641</v>
      </c>
      <c r="AI135" s="1214">
        <f t="shared" si="4"/>
        <v>3998650</v>
      </c>
      <c r="AJ135" s="1215" t="s">
        <v>422</v>
      </c>
      <c r="AK135" s="175" t="s">
        <v>955</v>
      </c>
      <c r="AL135" s="175">
        <v>3133851779</v>
      </c>
      <c r="AM135" s="1209"/>
      <c r="AN135" s="1210" t="s">
        <v>1229</v>
      </c>
      <c r="AP135" s="1210" t="s">
        <v>1229</v>
      </c>
    </row>
    <row r="136" spans="1:43" ht="27" customHeight="1" x14ac:dyDescent="0.2">
      <c r="A136" s="194" t="s">
        <v>956</v>
      </c>
      <c r="B136" s="1178" t="s">
        <v>957</v>
      </c>
      <c r="C136" s="192" t="s">
        <v>115</v>
      </c>
      <c r="D136" s="194" t="s">
        <v>116</v>
      </c>
      <c r="E136" s="1180" t="s">
        <v>958</v>
      </c>
      <c r="F136" s="195">
        <v>40028</v>
      </c>
      <c r="G136" s="193">
        <v>13900000</v>
      </c>
      <c r="H136" s="195">
        <v>40065</v>
      </c>
      <c r="I136" s="1179" t="s">
        <v>1092</v>
      </c>
      <c r="J136" s="195">
        <v>40065</v>
      </c>
      <c r="K136" s="193">
        <v>13825033</v>
      </c>
      <c r="L136" s="195">
        <v>40072</v>
      </c>
      <c r="M136" s="195">
        <v>40092</v>
      </c>
      <c r="N136" s="194">
        <v>1</v>
      </c>
      <c r="O136" s="193">
        <v>13825033</v>
      </c>
      <c r="P136" s="193"/>
      <c r="Q136" s="193"/>
      <c r="R136" s="193"/>
      <c r="S136" s="193"/>
      <c r="T136" s="194">
        <v>0</v>
      </c>
      <c r="U136" s="194">
        <v>0</v>
      </c>
      <c r="V136" s="194">
        <v>0</v>
      </c>
      <c r="W136" s="195">
        <v>40123</v>
      </c>
      <c r="X136" s="195">
        <v>40178</v>
      </c>
      <c r="Y136" s="1216"/>
      <c r="Z136" s="1216">
        <v>13825033</v>
      </c>
      <c r="AA136" s="1216"/>
      <c r="AB136" s="1216"/>
      <c r="AC136" s="1216"/>
      <c r="AD136" s="1216"/>
      <c r="AE136" s="1216"/>
      <c r="AF136" s="1216"/>
      <c r="AG136" s="1216"/>
      <c r="AH136" s="175" t="s">
        <v>641</v>
      </c>
      <c r="AI136" s="1214">
        <f t="shared" si="4"/>
        <v>13825033</v>
      </c>
      <c r="AJ136" s="175"/>
      <c r="AK136" s="175" t="s">
        <v>959</v>
      </c>
      <c r="AL136" s="175">
        <v>3138308700</v>
      </c>
      <c r="AM136" s="1209"/>
    </row>
    <row r="137" spans="1:43" ht="24" customHeight="1" x14ac:dyDescent="0.2">
      <c r="A137" s="194" t="s">
        <v>961</v>
      </c>
      <c r="B137" s="1178" t="s">
        <v>962</v>
      </c>
      <c r="C137" s="192" t="s">
        <v>1462</v>
      </c>
      <c r="D137" s="194" t="s">
        <v>109</v>
      </c>
      <c r="E137" s="1180" t="s">
        <v>964</v>
      </c>
      <c r="F137" s="195">
        <v>40057</v>
      </c>
      <c r="G137" s="193">
        <v>13000000</v>
      </c>
      <c r="H137" s="195">
        <v>40065</v>
      </c>
      <c r="I137" s="1179" t="s">
        <v>1093</v>
      </c>
      <c r="J137" s="195">
        <v>40065</v>
      </c>
      <c r="K137" s="193">
        <v>12989834</v>
      </c>
      <c r="L137" s="195">
        <v>40079</v>
      </c>
      <c r="M137" s="195">
        <v>40092</v>
      </c>
      <c r="N137" s="194">
        <v>1</v>
      </c>
      <c r="O137" s="193">
        <v>12989834</v>
      </c>
      <c r="P137" s="193"/>
      <c r="Q137" s="193"/>
      <c r="R137" s="193"/>
      <c r="S137" s="193"/>
      <c r="T137" s="194">
        <v>0</v>
      </c>
      <c r="U137" s="194">
        <v>0</v>
      </c>
      <c r="V137" s="194">
        <v>0</v>
      </c>
      <c r="W137" s="195">
        <v>40123</v>
      </c>
      <c r="X137" s="195">
        <v>40158</v>
      </c>
      <c r="Y137" s="1216"/>
      <c r="Z137" s="1216">
        <v>12989834</v>
      </c>
      <c r="AA137" s="1216"/>
      <c r="AB137" s="1216"/>
      <c r="AC137" s="1216"/>
      <c r="AD137" s="1216"/>
      <c r="AE137" s="1216"/>
      <c r="AF137" s="1216"/>
      <c r="AG137" s="1216"/>
      <c r="AH137" s="175" t="s">
        <v>641</v>
      </c>
      <c r="AI137" s="1214">
        <f t="shared" si="4"/>
        <v>12989834</v>
      </c>
      <c r="AJ137" s="1215" t="s">
        <v>965</v>
      </c>
      <c r="AK137" s="175" t="s">
        <v>854</v>
      </c>
      <c r="AL137" s="175">
        <v>3125342259</v>
      </c>
      <c r="AM137" s="1209"/>
    </row>
    <row r="138" spans="1:43" ht="27.75" customHeight="1" x14ac:dyDescent="0.2">
      <c r="A138" s="194" t="s">
        <v>966</v>
      </c>
      <c r="B138" s="1178" t="s">
        <v>983</v>
      </c>
      <c r="C138" s="192" t="s">
        <v>984</v>
      </c>
      <c r="D138" s="194" t="s">
        <v>446</v>
      </c>
      <c r="E138" s="1180" t="s">
        <v>985</v>
      </c>
      <c r="F138" s="195">
        <v>40057</v>
      </c>
      <c r="G138" s="193">
        <v>7000000</v>
      </c>
      <c r="H138" s="195">
        <v>40065</v>
      </c>
      <c r="I138" s="1179" t="s">
        <v>1094</v>
      </c>
      <c r="J138" s="195">
        <v>40065</v>
      </c>
      <c r="K138" s="193">
        <v>6983547</v>
      </c>
      <c r="L138" s="195">
        <v>40067</v>
      </c>
      <c r="M138" s="195">
        <v>40102</v>
      </c>
      <c r="N138" s="194">
        <v>1</v>
      </c>
      <c r="O138" s="193">
        <v>6983547</v>
      </c>
      <c r="P138" s="193"/>
      <c r="Q138" s="193"/>
      <c r="R138" s="193"/>
      <c r="S138" s="193"/>
      <c r="T138" s="194">
        <v>0</v>
      </c>
      <c r="U138" s="194">
        <v>0</v>
      </c>
      <c r="V138" s="194">
        <v>0</v>
      </c>
      <c r="W138" s="195">
        <v>40122</v>
      </c>
      <c r="X138" s="195">
        <v>40136</v>
      </c>
      <c r="Y138" s="1216">
        <v>6983547</v>
      </c>
      <c r="Z138" s="1216"/>
      <c r="AA138" s="1216"/>
      <c r="AB138" s="1216"/>
      <c r="AC138" s="1216"/>
      <c r="AD138" s="1216"/>
      <c r="AE138" s="1216"/>
      <c r="AF138" s="1216"/>
      <c r="AG138" s="1216"/>
      <c r="AH138" s="175" t="s">
        <v>641</v>
      </c>
      <c r="AI138" s="1214">
        <f t="shared" si="4"/>
        <v>6983547</v>
      </c>
      <c r="AJ138" s="1215" t="s">
        <v>986</v>
      </c>
      <c r="AK138" s="175" t="s">
        <v>987</v>
      </c>
      <c r="AL138" s="175">
        <v>3208353629</v>
      </c>
      <c r="AM138" s="1209"/>
      <c r="AN138" s="1210" t="s">
        <v>1229</v>
      </c>
      <c r="AO138" s="1211" t="s">
        <v>1269</v>
      </c>
      <c r="AP138" s="1210" t="s">
        <v>1229</v>
      </c>
    </row>
    <row r="139" spans="1:43" ht="38.25" x14ac:dyDescent="0.2">
      <c r="A139" s="194" t="s">
        <v>967</v>
      </c>
      <c r="B139" s="1178" t="s">
        <v>968</v>
      </c>
      <c r="C139" s="192" t="s">
        <v>969</v>
      </c>
      <c r="D139" s="194" t="s">
        <v>970</v>
      </c>
      <c r="E139" s="1180" t="s">
        <v>971</v>
      </c>
      <c r="F139" s="195">
        <v>40028</v>
      </c>
      <c r="G139" s="193">
        <v>7000000</v>
      </c>
      <c r="H139" s="195">
        <v>40065</v>
      </c>
      <c r="I139" s="1179" t="s">
        <v>1095</v>
      </c>
      <c r="J139" s="195">
        <v>40065</v>
      </c>
      <c r="K139" s="193">
        <v>6995335</v>
      </c>
      <c r="L139" s="195">
        <v>40067</v>
      </c>
      <c r="M139" s="195">
        <v>40092</v>
      </c>
      <c r="N139" s="194">
        <v>1</v>
      </c>
      <c r="O139" s="193">
        <v>6995335</v>
      </c>
      <c r="P139" s="193"/>
      <c r="Q139" s="193"/>
      <c r="R139" s="193"/>
      <c r="S139" s="193"/>
      <c r="T139" s="194">
        <v>0</v>
      </c>
      <c r="U139" s="194">
        <v>0</v>
      </c>
      <c r="V139" s="194">
        <v>0</v>
      </c>
      <c r="W139" s="195">
        <v>40123</v>
      </c>
      <c r="X139" s="195">
        <v>40156</v>
      </c>
      <c r="Y139" s="1216"/>
      <c r="Z139" s="1216">
        <v>6995335</v>
      </c>
      <c r="AA139" s="1216"/>
      <c r="AB139" s="1216"/>
      <c r="AC139" s="1216"/>
      <c r="AD139" s="1216"/>
      <c r="AE139" s="1216"/>
      <c r="AF139" s="1216"/>
      <c r="AG139" s="1216"/>
      <c r="AH139" s="175" t="s">
        <v>641</v>
      </c>
      <c r="AI139" s="1214">
        <f t="shared" si="4"/>
        <v>6995335</v>
      </c>
      <c r="AJ139" s="1215" t="s">
        <v>972</v>
      </c>
      <c r="AK139" s="175" t="s">
        <v>348</v>
      </c>
      <c r="AL139" s="175">
        <v>4290557</v>
      </c>
      <c r="AM139" s="1209"/>
      <c r="AN139" s="1210" t="s">
        <v>1229</v>
      </c>
      <c r="AO139" s="1211" t="s">
        <v>1269</v>
      </c>
      <c r="AP139" s="1210" t="s">
        <v>1229</v>
      </c>
    </row>
    <row r="140" spans="1:43" ht="27" customHeight="1" x14ac:dyDescent="0.2">
      <c r="A140" s="194" t="s">
        <v>973</v>
      </c>
      <c r="B140" s="1178" t="s">
        <v>979</v>
      </c>
      <c r="C140" s="192" t="s">
        <v>980</v>
      </c>
      <c r="D140" s="194" t="s">
        <v>981</v>
      </c>
      <c r="E140" s="1180" t="s">
        <v>982</v>
      </c>
      <c r="F140" s="195">
        <v>39959</v>
      </c>
      <c r="G140" s="193">
        <v>10000000</v>
      </c>
      <c r="H140" s="195">
        <v>40065</v>
      </c>
      <c r="I140" s="1179" t="s">
        <v>1096</v>
      </c>
      <c r="J140" s="195">
        <v>40065</v>
      </c>
      <c r="K140" s="193">
        <v>9991877</v>
      </c>
      <c r="L140" s="195">
        <v>40079</v>
      </c>
      <c r="M140" s="195">
        <v>40100</v>
      </c>
      <c r="N140" s="194">
        <v>1</v>
      </c>
      <c r="O140" s="193">
        <v>9991877</v>
      </c>
      <c r="P140" s="193"/>
      <c r="Q140" s="193"/>
      <c r="R140" s="193"/>
      <c r="S140" s="193"/>
      <c r="T140" s="194">
        <v>0</v>
      </c>
      <c r="U140" s="194">
        <v>0</v>
      </c>
      <c r="V140" s="194">
        <v>0</v>
      </c>
      <c r="W140" s="195">
        <v>40130</v>
      </c>
      <c r="X140" s="195">
        <v>40143</v>
      </c>
      <c r="Y140" s="1216"/>
      <c r="Z140" s="1216">
        <v>9991877</v>
      </c>
      <c r="AA140" s="1216"/>
      <c r="AB140" s="1216"/>
      <c r="AC140" s="1216"/>
      <c r="AD140" s="1216"/>
      <c r="AE140" s="1216"/>
      <c r="AF140" s="1216"/>
      <c r="AG140" s="1216"/>
      <c r="AH140" s="175" t="s">
        <v>641</v>
      </c>
      <c r="AI140" s="1214">
        <f t="shared" si="4"/>
        <v>9991877</v>
      </c>
      <c r="AJ140" s="1215" t="s">
        <v>335</v>
      </c>
      <c r="AK140" s="175" t="s">
        <v>78</v>
      </c>
      <c r="AL140" s="175">
        <v>3133834171</v>
      </c>
      <c r="AM140" s="1209"/>
    </row>
    <row r="141" spans="1:43" ht="29.25" customHeight="1" x14ac:dyDescent="0.2">
      <c r="A141" s="194" t="s">
        <v>974</v>
      </c>
      <c r="B141" s="1178" t="s">
        <v>975</v>
      </c>
      <c r="C141" s="192" t="s">
        <v>1062</v>
      </c>
      <c r="D141" s="194" t="s">
        <v>976</v>
      </c>
      <c r="E141" s="1180" t="s">
        <v>977</v>
      </c>
      <c r="F141" s="195">
        <v>40057</v>
      </c>
      <c r="G141" s="193">
        <v>13900000</v>
      </c>
      <c r="H141" s="195">
        <v>40065</v>
      </c>
      <c r="I141" s="1179" t="s">
        <v>1097</v>
      </c>
      <c r="J141" s="195">
        <v>40065</v>
      </c>
      <c r="K141" s="193">
        <v>13813218</v>
      </c>
      <c r="L141" s="195">
        <v>40079</v>
      </c>
      <c r="M141" s="195">
        <v>40100</v>
      </c>
      <c r="N141" s="194">
        <v>1</v>
      </c>
      <c r="O141" s="193">
        <v>13813218</v>
      </c>
      <c r="P141" s="193"/>
      <c r="Q141" s="193"/>
      <c r="R141" s="193"/>
      <c r="S141" s="193"/>
      <c r="T141" s="194">
        <v>0</v>
      </c>
      <c r="U141" s="194">
        <v>0</v>
      </c>
      <c r="V141" s="194">
        <v>0</v>
      </c>
      <c r="W141" s="195">
        <v>40130</v>
      </c>
      <c r="X141" s="195">
        <v>40158</v>
      </c>
      <c r="Y141" s="1216"/>
      <c r="Z141" s="1216">
        <v>13813218</v>
      </c>
      <c r="AA141" s="1216"/>
      <c r="AB141" s="1216"/>
      <c r="AC141" s="1216"/>
      <c r="AD141" s="1216"/>
      <c r="AE141" s="1216"/>
      <c r="AF141" s="1216"/>
      <c r="AG141" s="1216"/>
      <c r="AH141" s="175" t="s">
        <v>641</v>
      </c>
      <c r="AI141" s="1214">
        <f t="shared" si="4"/>
        <v>13813218</v>
      </c>
      <c r="AJ141" s="1215" t="s">
        <v>978</v>
      </c>
      <c r="AK141" s="175" t="s">
        <v>157</v>
      </c>
      <c r="AL141" s="175">
        <v>3118910612</v>
      </c>
      <c r="AM141" s="1209"/>
      <c r="AO141" s="1211" t="s">
        <v>1243</v>
      </c>
      <c r="AP141" s="1210" t="s">
        <v>1229</v>
      </c>
    </row>
    <row r="142" spans="1:43" ht="38.25" x14ac:dyDescent="0.2">
      <c r="A142" s="194" t="s">
        <v>988</v>
      </c>
      <c r="B142" s="1178" t="s">
        <v>989</v>
      </c>
      <c r="C142" s="192" t="s">
        <v>990</v>
      </c>
      <c r="D142" s="194" t="s">
        <v>991</v>
      </c>
      <c r="E142" s="1180" t="s">
        <v>992</v>
      </c>
      <c r="F142" s="195">
        <v>40057</v>
      </c>
      <c r="G142" s="193">
        <v>7000000</v>
      </c>
      <c r="H142" s="195">
        <v>40065</v>
      </c>
      <c r="I142" s="1179" t="s">
        <v>1098</v>
      </c>
      <c r="J142" s="195">
        <v>40065</v>
      </c>
      <c r="K142" s="193">
        <v>6992562</v>
      </c>
      <c r="L142" s="195">
        <v>40065</v>
      </c>
      <c r="M142" s="195">
        <v>40161</v>
      </c>
      <c r="N142" s="194">
        <v>1</v>
      </c>
      <c r="O142" s="193">
        <v>6992562</v>
      </c>
      <c r="P142" s="193"/>
      <c r="Q142" s="193"/>
      <c r="R142" s="193"/>
      <c r="S142" s="193"/>
      <c r="T142" s="195">
        <v>40162</v>
      </c>
      <c r="U142" s="194">
        <v>10</v>
      </c>
      <c r="V142" s="1227">
        <v>3393936</v>
      </c>
      <c r="W142" s="195">
        <v>40198</v>
      </c>
      <c r="X142" s="195">
        <v>40207</v>
      </c>
      <c r="Y142" s="1216">
        <v>1293936</v>
      </c>
      <c r="Z142" s="1216">
        <v>6992562</v>
      </c>
      <c r="AA142" s="1216"/>
      <c r="AB142" s="1216"/>
      <c r="AC142" s="1216"/>
      <c r="AD142" s="1216"/>
      <c r="AE142" s="1216">
        <v>2100000</v>
      </c>
      <c r="AF142" s="1216"/>
      <c r="AG142" s="1216"/>
      <c r="AH142" s="175" t="s">
        <v>641</v>
      </c>
      <c r="AI142" s="1214">
        <f t="shared" si="4"/>
        <v>10386498</v>
      </c>
      <c r="AJ142" s="1215" t="s">
        <v>993</v>
      </c>
      <c r="AK142" s="175" t="s">
        <v>200</v>
      </c>
      <c r="AL142" s="175">
        <v>4290200</v>
      </c>
      <c r="AM142" s="1209"/>
    </row>
    <row r="143" spans="1:43" ht="24" customHeight="1" x14ac:dyDescent="0.2">
      <c r="A143" s="194" t="s">
        <v>994</v>
      </c>
      <c r="B143" s="1178" t="s">
        <v>995</v>
      </c>
      <c r="C143" s="192" t="s">
        <v>996</v>
      </c>
      <c r="D143" s="194" t="s">
        <v>997</v>
      </c>
      <c r="E143" s="1180" t="s">
        <v>998</v>
      </c>
      <c r="F143" s="195">
        <v>40057</v>
      </c>
      <c r="G143" s="193">
        <v>5000000</v>
      </c>
      <c r="H143" s="195">
        <v>40065</v>
      </c>
      <c r="I143" s="1179" t="s">
        <v>1099</v>
      </c>
      <c r="J143" s="195">
        <v>40065</v>
      </c>
      <c r="K143" s="193">
        <v>4996314</v>
      </c>
      <c r="L143" s="195">
        <v>40079</v>
      </c>
      <c r="M143" s="195">
        <v>40065</v>
      </c>
      <c r="N143" s="194">
        <v>1</v>
      </c>
      <c r="O143" s="193">
        <v>4996314</v>
      </c>
      <c r="P143" s="193"/>
      <c r="Q143" s="193"/>
      <c r="R143" s="193"/>
      <c r="S143" s="193"/>
      <c r="T143" s="194">
        <v>0</v>
      </c>
      <c r="U143" s="194">
        <v>0</v>
      </c>
      <c r="V143" s="194">
        <v>0</v>
      </c>
      <c r="W143" s="195">
        <v>40095</v>
      </c>
      <c r="X143" s="195">
        <v>40113</v>
      </c>
      <c r="Y143" s="1216"/>
      <c r="Z143" s="1216">
        <v>4996314</v>
      </c>
      <c r="AA143" s="1216"/>
      <c r="AB143" s="1216"/>
      <c r="AC143" s="1216"/>
      <c r="AD143" s="1216"/>
      <c r="AE143" s="1216"/>
      <c r="AF143" s="1216"/>
      <c r="AG143" s="1216"/>
      <c r="AH143" s="175" t="s">
        <v>641</v>
      </c>
      <c r="AI143" s="1214">
        <f t="shared" si="4"/>
        <v>4996314</v>
      </c>
      <c r="AJ143" s="1215" t="s">
        <v>999</v>
      </c>
      <c r="AK143" s="175" t="s">
        <v>376</v>
      </c>
      <c r="AL143" s="175">
        <v>4290725</v>
      </c>
      <c r="AM143" s="1209"/>
      <c r="AN143" s="1210" t="s">
        <v>1229</v>
      </c>
      <c r="AP143" s="1210" t="s">
        <v>1229</v>
      </c>
    </row>
    <row r="144" spans="1:43" ht="27" customHeight="1" x14ac:dyDescent="0.2">
      <c r="A144" s="194" t="s">
        <v>1000</v>
      </c>
      <c r="B144" s="1178" t="s">
        <v>1001</v>
      </c>
      <c r="C144" s="192" t="s">
        <v>1002</v>
      </c>
      <c r="D144" s="194">
        <v>87570654</v>
      </c>
      <c r="E144" s="194" t="s">
        <v>1003</v>
      </c>
      <c r="F144" s="195">
        <v>40057</v>
      </c>
      <c r="G144" s="193">
        <v>6000000</v>
      </c>
      <c r="H144" s="195">
        <v>40065</v>
      </c>
      <c r="I144" s="1179" t="s">
        <v>1089</v>
      </c>
      <c r="J144" s="195">
        <v>40065</v>
      </c>
      <c r="K144" s="193">
        <v>5995039</v>
      </c>
      <c r="L144" s="195">
        <v>40072</v>
      </c>
      <c r="M144" s="195">
        <v>40092</v>
      </c>
      <c r="N144" s="194">
        <v>1</v>
      </c>
      <c r="O144" s="193">
        <v>5995039</v>
      </c>
      <c r="P144" s="193"/>
      <c r="Q144" s="193"/>
      <c r="R144" s="193"/>
      <c r="S144" s="193"/>
      <c r="T144" s="194">
        <v>0</v>
      </c>
      <c r="U144" s="194">
        <v>0</v>
      </c>
      <c r="V144" s="194">
        <v>0</v>
      </c>
      <c r="W144" s="195">
        <v>40123</v>
      </c>
      <c r="X144" s="195">
        <v>40134</v>
      </c>
      <c r="Y144" s="1216"/>
      <c r="Z144" s="1216">
        <v>5995039</v>
      </c>
      <c r="AA144" s="1216"/>
      <c r="AB144" s="1216"/>
      <c r="AC144" s="1216"/>
      <c r="AD144" s="1216"/>
      <c r="AE144" s="1216"/>
      <c r="AF144" s="1216"/>
      <c r="AG144" s="1216"/>
      <c r="AH144" s="175" t="s">
        <v>641</v>
      </c>
      <c r="AI144" s="1214">
        <f t="shared" si="4"/>
        <v>5995039</v>
      </c>
      <c r="AJ144" s="1215" t="s">
        <v>292</v>
      </c>
      <c r="AK144" s="175" t="s">
        <v>348</v>
      </c>
      <c r="AL144" s="175">
        <v>4290530</v>
      </c>
      <c r="AM144" s="1209"/>
      <c r="AN144" s="1210" t="s">
        <v>1229</v>
      </c>
      <c r="AO144" s="1211" t="s">
        <v>1268</v>
      </c>
    </row>
    <row r="145" spans="1:42" ht="38.25" x14ac:dyDescent="0.2">
      <c r="A145" s="194" t="s">
        <v>1004</v>
      </c>
      <c r="B145" s="1178" t="s">
        <v>1005</v>
      </c>
      <c r="C145" s="192" t="s">
        <v>1006</v>
      </c>
      <c r="D145" s="194" t="s">
        <v>359</v>
      </c>
      <c r="E145" s="1180" t="s">
        <v>1007</v>
      </c>
      <c r="F145" s="195">
        <v>40057</v>
      </c>
      <c r="G145" s="193">
        <v>5900000</v>
      </c>
      <c r="H145" s="195">
        <v>40065</v>
      </c>
      <c r="I145" s="1179" t="s">
        <v>1100</v>
      </c>
      <c r="J145" s="195">
        <v>40065</v>
      </c>
      <c r="K145" s="193">
        <v>5895018</v>
      </c>
      <c r="L145" s="195">
        <v>40067</v>
      </c>
      <c r="M145" s="195">
        <v>40092</v>
      </c>
      <c r="N145" s="194">
        <v>1</v>
      </c>
      <c r="O145" s="193">
        <v>5895018</v>
      </c>
      <c r="P145" s="193"/>
      <c r="Q145" s="193"/>
      <c r="R145" s="193"/>
      <c r="S145" s="193"/>
      <c r="T145" s="194">
        <v>0</v>
      </c>
      <c r="U145" s="194">
        <v>0</v>
      </c>
      <c r="V145" s="194">
        <v>0</v>
      </c>
      <c r="W145" s="195">
        <v>40123</v>
      </c>
      <c r="X145" s="195">
        <v>40140</v>
      </c>
      <c r="Y145" s="1216">
        <v>5878454</v>
      </c>
      <c r="Z145" s="1216"/>
      <c r="AA145" s="1216"/>
      <c r="AB145" s="1216"/>
      <c r="AC145" s="1216"/>
      <c r="AD145" s="1216"/>
      <c r="AE145" s="1216"/>
      <c r="AF145" s="1216"/>
      <c r="AG145" s="1216"/>
      <c r="AH145" s="175" t="s">
        <v>641</v>
      </c>
      <c r="AI145" s="1214">
        <f t="shared" si="4"/>
        <v>5878454</v>
      </c>
      <c r="AJ145" s="1215" t="s">
        <v>1008</v>
      </c>
      <c r="AK145" s="175" t="s">
        <v>362</v>
      </c>
      <c r="AL145" s="175">
        <v>3115694007</v>
      </c>
      <c r="AM145" s="1209">
        <v>16564</v>
      </c>
      <c r="AN145" s="1210" t="s">
        <v>1229</v>
      </c>
      <c r="AO145" s="1211" t="s">
        <v>1249</v>
      </c>
      <c r="AP145" s="1210" t="s">
        <v>1229</v>
      </c>
    </row>
    <row r="146" spans="1:42" ht="38.25" x14ac:dyDescent="0.2">
      <c r="A146" s="194" t="s">
        <v>1009</v>
      </c>
      <c r="B146" s="1178" t="s">
        <v>1010</v>
      </c>
      <c r="C146" s="192" t="s">
        <v>87</v>
      </c>
      <c r="D146" s="194" t="s">
        <v>88</v>
      </c>
      <c r="E146" s="1180" t="s">
        <v>1011</v>
      </c>
      <c r="F146" s="195">
        <v>40057</v>
      </c>
      <c r="G146" s="193">
        <v>7300000</v>
      </c>
      <c r="H146" s="195">
        <v>40065</v>
      </c>
      <c r="I146" s="1179" t="s">
        <v>1101</v>
      </c>
      <c r="J146" s="195">
        <v>40065</v>
      </c>
      <c r="K146" s="193">
        <v>7295537</v>
      </c>
      <c r="L146" s="195">
        <v>40079</v>
      </c>
      <c r="M146" s="195">
        <v>40092</v>
      </c>
      <c r="N146" s="194">
        <v>1</v>
      </c>
      <c r="O146" s="193">
        <v>7295537</v>
      </c>
      <c r="P146" s="193"/>
      <c r="Q146" s="193"/>
      <c r="R146" s="193"/>
      <c r="S146" s="193"/>
      <c r="T146" s="194">
        <v>0</v>
      </c>
      <c r="U146" s="194">
        <v>0</v>
      </c>
      <c r="V146" s="194">
        <v>0</v>
      </c>
      <c r="W146" s="195">
        <v>40123</v>
      </c>
      <c r="X146" s="195">
        <v>40130</v>
      </c>
      <c r="Y146" s="1216"/>
      <c r="Z146" s="1216">
        <v>7295537</v>
      </c>
      <c r="AA146" s="1216"/>
      <c r="AB146" s="1216"/>
      <c r="AC146" s="1216"/>
      <c r="AD146" s="1216"/>
      <c r="AE146" s="1216"/>
      <c r="AF146" s="1216"/>
      <c r="AG146" s="1216"/>
      <c r="AH146" s="175" t="s">
        <v>641</v>
      </c>
      <c r="AI146" s="1214">
        <f t="shared" si="4"/>
        <v>7295537</v>
      </c>
      <c r="AJ146" s="1215" t="s">
        <v>1012</v>
      </c>
      <c r="AK146" s="175" t="s">
        <v>90</v>
      </c>
      <c r="AL146" s="175">
        <v>3207179330</v>
      </c>
      <c r="AM146" s="1209"/>
      <c r="AN146" s="1210" t="s">
        <v>1229</v>
      </c>
      <c r="AO146" s="1211" t="s">
        <v>1249</v>
      </c>
      <c r="AP146" s="1210" t="s">
        <v>1229</v>
      </c>
    </row>
    <row r="147" spans="1:42" ht="25.5" customHeight="1" x14ac:dyDescent="0.2">
      <c r="A147" s="194" t="s">
        <v>1013</v>
      </c>
      <c r="B147" s="1178" t="s">
        <v>1014</v>
      </c>
      <c r="C147" s="192" t="s">
        <v>1015</v>
      </c>
      <c r="D147" s="194" t="s">
        <v>1016</v>
      </c>
      <c r="E147" s="1180" t="s">
        <v>1017</v>
      </c>
      <c r="F147" s="195">
        <v>39962</v>
      </c>
      <c r="G147" s="193">
        <v>4000000</v>
      </c>
      <c r="H147" s="195">
        <v>40065</v>
      </c>
      <c r="I147" s="1179" t="s">
        <v>1102</v>
      </c>
      <c r="J147" s="195">
        <v>40065</v>
      </c>
      <c r="K147" s="193">
        <v>3994775</v>
      </c>
      <c r="L147" s="195">
        <v>40072</v>
      </c>
      <c r="M147" s="195">
        <v>40072</v>
      </c>
      <c r="N147" s="194">
        <v>1</v>
      </c>
      <c r="O147" s="193">
        <v>3994775</v>
      </c>
      <c r="P147" s="193"/>
      <c r="Q147" s="193"/>
      <c r="R147" s="193"/>
      <c r="S147" s="193"/>
      <c r="T147" s="194">
        <v>0</v>
      </c>
      <c r="U147" s="194">
        <v>0</v>
      </c>
      <c r="V147" s="194">
        <v>0</v>
      </c>
      <c r="W147" s="195">
        <v>40099</v>
      </c>
      <c r="X147" s="195">
        <v>40108</v>
      </c>
      <c r="Y147" s="1216"/>
      <c r="Z147" s="1216">
        <v>3994775</v>
      </c>
      <c r="AA147" s="1216"/>
      <c r="AB147" s="1216"/>
      <c r="AC147" s="1216"/>
      <c r="AD147" s="1216"/>
      <c r="AE147" s="1216"/>
      <c r="AF147" s="1216"/>
      <c r="AG147" s="1216"/>
      <c r="AH147" s="175" t="s">
        <v>641</v>
      </c>
      <c r="AI147" s="1214">
        <f t="shared" si="4"/>
        <v>3994775</v>
      </c>
      <c r="AJ147" s="1215" t="s">
        <v>1255</v>
      </c>
      <c r="AK147" s="175" t="s">
        <v>1018</v>
      </c>
      <c r="AL147" s="175">
        <v>3127991774</v>
      </c>
      <c r="AM147" s="1209"/>
      <c r="AN147" s="1210" t="s">
        <v>1229</v>
      </c>
      <c r="AP147" s="1210" t="s">
        <v>1229</v>
      </c>
    </row>
    <row r="148" spans="1:42" ht="38.25" x14ac:dyDescent="0.2">
      <c r="A148" s="194" t="s">
        <v>1019</v>
      </c>
      <c r="B148" s="1178" t="s">
        <v>1020</v>
      </c>
      <c r="C148" s="192" t="s">
        <v>214</v>
      </c>
      <c r="D148" s="194" t="s">
        <v>215</v>
      </c>
      <c r="E148" s="1180" t="s">
        <v>1021</v>
      </c>
      <c r="F148" s="195">
        <v>39962</v>
      </c>
      <c r="G148" s="193">
        <v>6000000</v>
      </c>
      <c r="H148" s="195">
        <v>40065</v>
      </c>
      <c r="I148" s="1179" t="s">
        <v>1103</v>
      </c>
      <c r="J148" s="195">
        <v>40065</v>
      </c>
      <c r="K148" s="193">
        <v>5994917</v>
      </c>
      <c r="L148" s="195">
        <v>40079</v>
      </c>
      <c r="M148" s="195">
        <v>40092</v>
      </c>
      <c r="N148" s="194">
        <v>1</v>
      </c>
      <c r="O148" s="193">
        <v>5994917</v>
      </c>
      <c r="P148" s="193"/>
      <c r="Q148" s="193"/>
      <c r="R148" s="193"/>
      <c r="S148" s="193"/>
      <c r="T148" s="194">
        <v>0</v>
      </c>
      <c r="U148" s="194">
        <v>0</v>
      </c>
      <c r="V148" s="194">
        <v>0</v>
      </c>
      <c r="W148" s="195">
        <v>40123</v>
      </c>
      <c r="X148" s="195">
        <v>40156</v>
      </c>
      <c r="Y148" s="1216">
        <v>5994917</v>
      </c>
      <c r="Z148" s="1216"/>
      <c r="AA148" s="1216"/>
      <c r="AB148" s="1216"/>
      <c r="AC148" s="1216"/>
      <c r="AD148" s="1216"/>
      <c r="AE148" s="1216"/>
      <c r="AF148" s="1216"/>
      <c r="AG148" s="1216"/>
      <c r="AH148" s="175" t="s">
        <v>641</v>
      </c>
      <c r="AI148" s="1214">
        <f t="shared" si="4"/>
        <v>5994917</v>
      </c>
      <c r="AJ148" s="1215" t="s">
        <v>1022</v>
      </c>
      <c r="AK148" s="175" t="s">
        <v>348</v>
      </c>
      <c r="AL148" s="175">
        <v>4290961</v>
      </c>
      <c r="AM148" s="1209"/>
    </row>
    <row r="149" spans="1:42" ht="40.5" customHeight="1" x14ac:dyDescent="0.2">
      <c r="A149" s="194" t="s">
        <v>1023</v>
      </c>
      <c r="B149" s="1178" t="s">
        <v>1024</v>
      </c>
      <c r="C149" s="192" t="s">
        <v>1025</v>
      </c>
      <c r="D149" s="194" t="s">
        <v>1026</v>
      </c>
      <c r="E149" s="1180" t="s">
        <v>1027</v>
      </c>
      <c r="F149" s="195">
        <v>40057</v>
      </c>
      <c r="G149" s="193">
        <v>11000000</v>
      </c>
      <c r="H149" s="195">
        <v>40065</v>
      </c>
      <c r="I149" s="1179" t="s">
        <v>1104</v>
      </c>
      <c r="J149" s="195">
        <v>40065</v>
      </c>
      <c r="K149" s="193">
        <v>10991581</v>
      </c>
      <c r="L149" s="195">
        <v>40072</v>
      </c>
      <c r="M149" s="195">
        <v>40086</v>
      </c>
      <c r="N149" s="194">
        <v>1</v>
      </c>
      <c r="O149" s="193">
        <v>10991581</v>
      </c>
      <c r="P149" s="193"/>
      <c r="Q149" s="193"/>
      <c r="R149" s="193"/>
      <c r="S149" s="193"/>
      <c r="T149" s="194">
        <v>0</v>
      </c>
      <c r="U149" s="194">
        <v>0</v>
      </c>
      <c r="V149" s="194">
        <v>0</v>
      </c>
      <c r="W149" s="195">
        <v>40116</v>
      </c>
      <c r="X149" s="195">
        <v>40143</v>
      </c>
      <c r="Y149" s="1216"/>
      <c r="Z149" s="1216">
        <v>10991581</v>
      </c>
      <c r="AA149" s="1216"/>
      <c r="AB149" s="1216"/>
      <c r="AC149" s="1216"/>
      <c r="AD149" s="1216"/>
      <c r="AE149" s="1216"/>
      <c r="AF149" s="1216"/>
      <c r="AG149" s="1216"/>
      <c r="AH149" s="175" t="s">
        <v>641</v>
      </c>
      <c r="AI149" s="1214">
        <f t="shared" si="4"/>
        <v>10991581</v>
      </c>
      <c r="AJ149" s="1215" t="s">
        <v>1028</v>
      </c>
      <c r="AK149" s="175" t="s">
        <v>348</v>
      </c>
      <c r="AL149" s="175">
        <v>4290871</v>
      </c>
      <c r="AM149" s="1209"/>
    </row>
    <row r="150" spans="1:42" ht="27" customHeight="1" x14ac:dyDescent="0.2">
      <c r="A150" s="194" t="s">
        <v>1029</v>
      </c>
      <c r="B150" s="1178" t="s">
        <v>1030</v>
      </c>
      <c r="C150" s="192" t="s">
        <v>1031</v>
      </c>
      <c r="D150" s="194" t="s">
        <v>1032</v>
      </c>
      <c r="E150" s="1180" t="s">
        <v>1033</v>
      </c>
      <c r="F150" s="195">
        <v>40057</v>
      </c>
      <c r="G150" s="193">
        <v>5900000</v>
      </c>
      <c r="H150" s="195">
        <v>40065</v>
      </c>
      <c r="I150" s="1179" t="s">
        <v>1105</v>
      </c>
      <c r="J150" s="195">
        <v>40065</v>
      </c>
      <c r="K150" s="193">
        <v>5894315</v>
      </c>
      <c r="L150" s="195">
        <v>40079</v>
      </c>
      <c r="M150" s="195">
        <v>40092</v>
      </c>
      <c r="N150" s="194">
        <v>1</v>
      </c>
      <c r="O150" s="193">
        <v>5894315</v>
      </c>
      <c r="P150" s="193"/>
      <c r="Q150" s="193"/>
      <c r="R150" s="193"/>
      <c r="S150" s="193"/>
      <c r="T150" s="194">
        <v>0</v>
      </c>
      <c r="U150" s="194">
        <v>0</v>
      </c>
      <c r="V150" s="194">
        <v>0</v>
      </c>
      <c r="W150" s="195">
        <v>40121</v>
      </c>
      <c r="X150" s="195">
        <v>40136</v>
      </c>
      <c r="Y150" s="1216">
        <v>5894315</v>
      </c>
      <c r="Z150" s="1216"/>
      <c r="AA150" s="1216"/>
      <c r="AB150" s="1216"/>
      <c r="AC150" s="1216"/>
      <c r="AD150" s="1216"/>
      <c r="AE150" s="1216"/>
      <c r="AF150" s="1216"/>
      <c r="AG150" s="1216"/>
      <c r="AH150" s="175" t="s">
        <v>641</v>
      </c>
      <c r="AI150" s="1214">
        <f t="shared" si="4"/>
        <v>5894315</v>
      </c>
      <c r="AJ150" s="1215" t="s">
        <v>1034</v>
      </c>
      <c r="AK150" s="175" t="s">
        <v>854</v>
      </c>
      <c r="AL150" s="175">
        <v>3133845283</v>
      </c>
      <c r="AM150" s="1209"/>
    </row>
    <row r="151" spans="1:42" ht="26.25" customHeight="1" x14ac:dyDescent="0.2">
      <c r="A151" s="1198" t="s">
        <v>1035</v>
      </c>
      <c r="B151" s="1199" t="s">
        <v>1043</v>
      </c>
      <c r="C151" s="1198" t="s">
        <v>172</v>
      </c>
      <c r="D151" s="194"/>
      <c r="E151" s="1180"/>
      <c r="F151" s="195">
        <v>39995</v>
      </c>
      <c r="G151" s="193">
        <v>1800000</v>
      </c>
      <c r="H151" s="195">
        <v>40065</v>
      </c>
      <c r="I151" s="1179" t="s">
        <v>1134</v>
      </c>
      <c r="J151" s="195">
        <v>40065</v>
      </c>
      <c r="K151" s="193">
        <v>1790912</v>
      </c>
      <c r="L151" s="195">
        <v>40091</v>
      </c>
      <c r="M151" s="195">
        <v>40099</v>
      </c>
      <c r="N151" s="194">
        <v>1</v>
      </c>
      <c r="O151" s="193">
        <v>1790912</v>
      </c>
      <c r="P151" s="193"/>
      <c r="Q151" s="193"/>
      <c r="R151" s="193"/>
      <c r="S151" s="193"/>
      <c r="T151" s="194">
        <v>0</v>
      </c>
      <c r="U151" s="194">
        <v>0</v>
      </c>
      <c r="V151" s="194">
        <v>0</v>
      </c>
      <c r="W151" s="195">
        <v>40123</v>
      </c>
      <c r="X151" s="195">
        <v>40136</v>
      </c>
      <c r="Y151" s="1216"/>
      <c r="Z151" s="1216">
        <v>1790912</v>
      </c>
      <c r="AA151" s="1216"/>
      <c r="AB151" s="1216"/>
      <c r="AC151" s="1216"/>
      <c r="AD151" s="1216"/>
      <c r="AE151" s="1216"/>
      <c r="AF151" s="1216"/>
      <c r="AG151" s="1216"/>
      <c r="AH151" s="175" t="s">
        <v>641</v>
      </c>
      <c r="AI151" s="1214">
        <f t="shared" si="4"/>
        <v>1790912</v>
      </c>
      <c r="AJ151" s="1215" t="s">
        <v>1333</v>
      </c>
      <c r="AK151" s="175" t="s">
        <v>142</v>
      </c>
      <c r="AL151" s="175">
        <v>3133907436</v>
      </c>
      <c r="AM151" s="1209"/>
    </row>
    <row r="152" spans="1:42" ht="25.5" customHeight="1" x14ac:dyDescent="0.2">
      <c r="A152" s="194" t="s">
        <v>1041</v>
      </c>
      <c r="B152" s="1178" t="s">
        <v>1036</v>
      </c>
      <c r="C152" s="192" t="s">
        <v>1037</v>
      </c>
      <c r="D152" s="194" t="s">
        <v>1038</v>
      </c>
      <c r="E152" s="1180" t="s">
        <v>1039</v>
      </c>
      <c r="F152" s="195">
        <v>40021</v>
      </c>
      <c r="G152" s="193">
        <v>10000000</v>
      </c>
      <c r="H152" s="195">
        <v>40065</v>
      </c>
      <c r="I152" s="1179" t="s">
        <v>1106</v>
      </c>
      <c r="J152" s="195">
        <v>40065</v>
      </c>
      <c r="K152" s="193">
        <v>9991503</v>
      </c>
      <c r="L152" s="195">
        <v>40079</v>
      </c>
      <c r="M152" s="195">
        <v>40100</v>
      </c>
      <c r="N152" s="194">
        <v>1</v>
      </c>
      <c r="O152" s="193">
        <v>9991503</v>
      </c>
      <c r="P152" s="193"/>
      <c r="Q152" s="193"/>
      <c r="R152" s="193"/>
      <c r="S152" s="193"/>
      <c r="T152" s="194">
        <v>0</v>
      </c>
      <c r="U152" s="194">
        <v>0</v>
      </c>
      <c r="V152" s="194">
        <v>0</v>
      </c>
      <c r="W152" s="195">
        <v>40130</v>
      </c>
      <c r="X152" s="195">
        <v>40170</v>
      </c>
      <c r="Y152" s="1216"/>
      <c r="Z152" s="1216">
        <v>9991503</v>
      </c>
      <c r="AA152" s="1216"/>
      <c r="AB152" s="1216"/>
      <c r="AC152" s="1216"/>
      <c r="AD152" s="1216"/>
      <c r="AE152" s="1216"/>
      <c r="AF152" s="1216"/>
      <c r="AG152" s="1216"/>
      <c r="AH152" s="175" t="s">
        <v>641</v>
      </c>
      <c r="AI152" s="1214">
        <f t="shared" si="4"/>
        <v>9991503</v>
      </c>
      <c r="AJ152" s="1215" t="s">
        <v>1398</v>
      </c>
      <c r="AK152" s="175" t="s">
        <v>1040</v>
      </c>
      <c r="AL152" s="175">
        <v>3135578680</v>
      </c>
      <c r="AM152" s="1209"/>
    </row>
    <row r="153" spans="1:42" ht="38.25" x14ac:dyDescent="0.2">
      <c r="A153" s="1752" t="s">
        <v>1225</v>
      </c>
      <c r="B153" s="1183" t="s">
        <v>1748</v>
      </c>
      <c r="C153" s="1752" t="s">
        <v>440</v>
      </c>
      <c r="D153" s="1752" t="s">
        <v>441</v>
      </c>
      <c r="E153" s="1180" t="s">
        <v>1232</v>
      </c>
      <c r="F153" s="195">
        <v>40028</v>
      </c>
      <c r="G153" s="193">
        <v>35000000</v>
      </c>
      <c r="H153" s="1757">
        <v>40095</v>
      </c>
      <c r="I153" s="1179" t="s">
        <v>1263</v>
      </c>
      <c r="J153" s="1757">
        <v>40095</v>
      </c>
      <c r="K153" s="193">
        <v>34861494</v>
      </c>
      <c r="L153" s="1757">
        <v>40095</v>
      </c>
      <c r="M153" s="1757">
        <v>40148</v>
      </c>
      <c r="N153" s="1786" t="s">
        <v>697</v>
      </c>
      <c r="O153" s="1754">
        <v>129481854</v>
      </c>
      <c r="P153" s="1757"/>
      <c r="Q153" s="1752"/>
      <c r="R153" s="193"/>
      <c r="S153" s="193"/>
      <c r="T153" s="1757">
        <v>40169</v>
      </c>
      <c r="U153" s="1752">
        <v>0</v>
      </c>
      <c r="V153" s="1754">
        <v>10199885</v>
      </c>
      <c r="W153" s="1757"/>
      <c r="X153" s="1757"/>
      <c r="Y153" s="1216"/>
      <c r="Z153" s="1216">
        <v>34861494</v>
      </c>
      <c r="AA153" s="1216"/>
      <c r="AB153" s="1216"/>
      <c r="AC153" s="1216"/>
      <c r="AD153" s="1216"/>
      <c r="AE153" s="1216"/>
      <c r="AF153" s="1216"/>
      <c r="AG153" s="1216"/>
      <c r="AH153" s="1752" t="s">
        <v>621</v>
      </c>
      <c r="AI153" s="1781">
        <f>Y153+Y154+Y155+Y156+Y157+Z153+Z154+Z155+Z156+Z157+AA153+AA154+AA155+AA156+AA157+AB153+AB154+AB155+AB156+AB157+AC153+AC154+AC155+AC156+AC157+AE153+AE154+AE155+AE156+AE157+AF153+AF154+AF155+AF156+AF157+AG153+AG154+AG155+AG156+AG157</f>
        <v>129481854</v>
      </c>
      <c r="AJ153" s="1215"/>
      <c r="AK153" s="1768" t="s">
        <v>1142</v>
      </c>
      <c r="AL153" s="1752">
        <v>3123123424</v>
      </c>
      <c r="AM153" s="1209"/>
    </row>
    <row r="154" spans="1:42" ht="26.25" customHeight="1" x14ac:dyDescent="0.2">
      <c r="A154" s="1756"/>
      <c r="B154" s="1188" t="s">
        <v>1749</v>
      </c>
      <c r="C154" s="1756"/>
      <c r="D154" s="1756"/>
      <c r="E154" s="1180" t="s">
        <v>405</v>
      </c>
      <c r="F154" s="195">
        <v>39994</v>
      </c>
      <c r="G154" s="193">
        <v>34038206</v>
      </c>
      <c r="H154" s="1782"/>
      <c r="I154" s="1179" t="s">
        <v>1264</v>
      </c>
      <c r="J154" s="1782"/>
      <c r="K154" s="193">
        <v>33990430</v>
      </c>
      <c r="L154" s="1782"/>
      <c r="M154" s="1782"/>
      <c r="N154" s="1756"/>
      <c r="O154" s="1795"/>
      <c r="P154" s="1782"/>
      <c r="Q154" s="1756"/>
      <c r="R154" s="193"/>
      <c r="S154" s="193"/>
      <c r="T154" s="1756"/>
      <c r="U154" s="1756"/>
      <c r="V154" s="1795"/>
      <c r="W154" s="1782"/>
      <c r="X154" s="1782"/>
      <c r="Y154" s="1216"/>
      <c r="Z154" s="1216">
        <v>33990430</v>
      </c>
      <c r="AA154" s="1216"/>
      <c r="AB154" s="1216"/>
      <c r="AC154" s="1216"/>
      <c r="AD154" s="1216"/>
      <c r="AE154" s="1216"/>
      <c r="AF154" s="1216"/>
      <c r="AG154" s="1216"/>
      <c r="AH154" s="1756"/>
      <c r="AI154" s="1753"/>
      <c r="AJ154" s="1215"/>
      <c r="AK154" s="1780"/>
      <c r="AL154" s="1756"/>
      <c r="AM154" s="1209"/>
    </row>
    <row r="155" spans="1:42" ht="25.5" x14ac:dyDescent="0.2">
      <c r="A155" s="1756"/>
      <c r="B155" s="1188" t="s">
        <v>1750</v>
      </c>
      <c r="C155" s="1756"/>
      <c r="D155" s="1756"/>
      <c r="E155" s="1180" t="s">
        <v>1233</v>
      </c>
      <c r="F155" s="195">
        <v>39962</v>
      </c>
      <c r="G155" s="193">
        <v>20827935</v>
      </c>
      <c r="H155" s="1782"/>
      <c r="I155" s="1179" t="s">
        <v>1265</v>
      </c>
      <c r="J155" s="1782"/>
      <c r="K155" s="193">
        <v>20802089</v>
      </c>
      <c r="L155" s="1782"/>
      <c r="M155" s="1782"/>
      <c r="N155" s="1756"/>
      <c r="O155" s="1795"/>
      <c r="P155" s="1782"/>
      <c r="Q155" s="1756"/>
      <c r="R155" s="193"/>
      <c r="S155" s="193"/>
      <c r="T155" s="1756"/>
      <c r="U155" s="1756"/>
      <c r="V155" s="1795"/>
      <c r="W155" s="1782"/>
      <c r="X155" s="1782"/>
      <c r="Y155" s="1216">
        <v>20802089</v>
      </c>
      <c r="Z155" s="1216"/>
      <c r="AA155" s="1216"/>
      <c r="AB155" s="1216"/>
      <c r="AC155" s="1216"/>
      <c r="AD155" s="1216"/>
      <c r="AE155" s="1216"/>
      <c r="AF155" s="1216"/>
      <c r="AG155" s="1216"/>
      <c r="AH155" s="1756"/>
      <c r="AI155" s="1753"/>
      <c r="AJ155" s="1215"/>
      <c r="AK155" s="1780"/>
      <c r="AL155" s="1756"/>
      <c r="AM155" s="1209"/>
    </row>
    <row r="156" spans="1:42" ht="25.5" x14ac:dyDescent="0.2">
      <c r="A156" s="1756"/>
      <c r="B156" s="1188" t="s">
        <v>1751</v>
      </c>
      <c r="C156" s="1756"/>
      <c r="D156" s="1756"/>
      <c r="E156" s="1180" t="s">
        <v>1234</v>
      </c>
      <c r="F156" s="195">
        <v>40056</v>
      </c>
      <c r="G156" s="193">
        <v>15000000</v>
      </c>
      <c r="H156" s="1782"/>
      <c r="I156" s="1179" t="s">
        <v>1266</v>
      </c>
      <c r="J156" s="1782"/>
      <c r="K156" s="193">
        <v>14914281</v>
      </c>
      <c r="L156" s="1782"/>
      <c r="M156" s="1782"/>
      <c r="N156" s="1756"/>
      <c r="O156" s="1795"/>
      <c r="P156" s="1782"/>
      <c r="Q156" s="1756"/>
      <c r="R156" s="193"/>
      <c r="S156" s="193"/>
      <c r="T156" s="1756"/>
      <c r="U156" s="1756"/>
      <c r="V156" s="1795"/>
      <c r="W156" s="1782"/>
      <c r="X156" s="1782"/>
      <c r="Y156" s="1216">
        <v>14914281</v>
      </c>
      <c r="Z156" s="1216"/>
      <c r="AA156" s="1216"/>
      <c r="AB156" s="1216"/>
      <c r="AC156" s="1216"/>
      <c r="AD156" s="1216"/>
      <c r="AE156" s="1216"/>
      <c r="AF156" s="1216"/>
      <c r="AG156" s="1216"/>
      <c r="AH156" s="1756"/>
      <c r="AI156" s="1753"/>
      <c r="AJ156" s="1215"/>
      <c r="AK156" s="1780"/>
      <c r="AL156" s="1756"/>
      <c r="AM156" s="1209"/>
    </row>
    <row r="157" spans="1:42" ht="38.25" x14ac:dyDescent="0.2">
      <c r="A157" s="1784"/>
      <c r="B157" s="1200" t="s">
        <v>1752</v>
      </c>
      <c r="C157" s="1784"/>
      <c r="D157" s="1784"/>
      <c r="E157" s="1180" t="s">
        <v>1235</v>
      </c>
      <c r="F157" s="195">
        <v>39962</v>
      </c>
      <c r="G157" s="193">
        <v>25000000</v>
      </c>
      <c r="H157" s="1783"/>
      <c r="I157" s="1179" t="s">
        <v>1267</v>
      </c>
      <c r="J157" s="1783"/>
      <c r="K157" s="193">
        <v>24913560</v>
      </c>
      <c r="L157" s="1783"/>
      <c r="M157" s="1783"/>
      <c r="N157" s="1784"/>
      <c r="O157" s="1796"/>
      <c r="P157" s="1783"/>
      <c r="Q157" s="1784"/>
      <c r="R157" s="193"/>
      <c r="S157" s="193"/>
      <c r="T157" s="1784"/>
      <c r="U157" s="1784"/>
      <c r="V157" s="1796"/>
      <c r="W157" s="1783"/>
      <c r="X157" s="1783"/>
      <c r="Y157" s="1216"/>
      <c r="Z157" s="1216">
        <v>24913560</v>
      </c>
      <c r="AA157" s="1216"/>
      <c r="AB157" s="1216"/>
      <c r="AC157" s="1216"/>
      <c r="AD157" s="1216"/>
      <c r="AE157" s="1216"/>
      <c r="AF157" s="1216"/>
      <c r="AG157" s="1216"/>
      <c r="AH157" s="1784"/>
      <c r="AI157" s="1777"/>
      <c r="AJ157" s="1215"/>
      <c r="AK157" s="1769"/>
      <c r="AL157" s="1784"/>
      <c r="AM157" s="1209"/>
    </row>
    <row r="158" spans="1:42" ht="25.5" x14ac:dyDescent="0.2">
      <c r="A158" s="1788" t="s">
        <v>1236</v>
      </c>
      <c r="B158" s="1183" t="s">
        <v>1757</v>
      </c>
      <c r="C158" s="1758" t="s">
        <v>1237</v>
      </c>
      <c r="D158" s="1758" t="s">
        <v>1238</v>
      </c>
      <c r="E158" s="1180" t="s">
        <v>1239</v>
      </c>
      <c r="F158" s="195">
        <v>39959</v>
      </c>
      <c r="G158" s="193">
        <v>20000000</v>
      </c>
      <c r="H158" s="1757">
        <v>40095</v>
      </c>
      <c r="I158" s="1201" t="s">
        <v>1258</v>
      </c>
      <c r="J158" s="1757">
        <v>40095</v>
      </c>
      <c r="K158" s="193">
        <v>18924814</v>
      </c>
      <c r="L158" s="1757">
        <v>40099</v>
      </c>
      <c r="M158" s="1757">
        <v>40151</v>
      </c>
      <c r="N158" s="1786" t="s">
        <v>697</v>
      </c>
      <c r="O158" s="1778">
        <v>112892485</v>
      </c>
      <c r="P158" s="179"/>
      <c r="Q158" s="179"/>
      <c r="R158" s="179"/>
      <c r="S158" s="179"/>
      <c r="T158" s="1757">
        <v>40165</v>
      </c>
      <c r="U158" s="1757" t="s">
        <v>1460</v>
      </c>
      <c r="V158" s="1778">
        <v>54949424</v>
      </c>
      <c r="W158" s="182"/>
      <c r="X158" s="182"/>
      <c r="Y158" s="1216"/>
      <c r="Z158" s="1216">
        <v>18924814</v>
      </c>
      <c r="AA158" s="1216"/>
      <c r="AB158" s="1216"/>
      <c r="AC158" s="1216"/>
      <c r="AD158" s="1216"/>
      <c r="AE158" s="1216"/>
      <c r="AF158" s="1216"/>
      <c r="AG158" s="1216"/>
      <c r="AH158" s="1768" t="s">
        <v>621</v>
      </c>
      <c r="AI158" s="1781">
        <f>Y158+Y159+Y160+Y161+Y162+Z158+Z159+Z160+Z161+Z162+AA158+AA159+AA160+AA161+AA162+AB158+AB159+AB160+AB161+AB162+AC158+AC159+AC160+AC161+AC162+AE158+AE159+AE160+AE161+AE162+AF158+AF159+AF160+AF161+AF162+AG158+AG159+AG160+AG161+AG162</f>
        <v>167841909</v>
      </c>
      <c r="AJ158" s="1228" t="s">
        <v>1257</v>
      </c>
      <c r="AK158" s="1768" t="s">
        <v>1142</v>
      </c>
      <c r="AL158" s="1768">
        <v>3134263026</v>
      </c>
    </row>
    <row r="159" spans="1:42" ht="38.25" x14ac:dyDescent="0.2">
      <c r="A159" s="1789"/>
      <c r="B159" s="1183" t="s">
        <v>1753</v>
      </c>
      <c r="C159" s="1789"/>
      <c r="D159" s="1789"/>
      <c r="E159" s="1180" t="s">
        <v>756</v>
      </c>
      <c r="F159" s="195">
        <v>40050</v>
      </c>
      <c r="G159" s="193">
        <v>20000000</v>
      </c>
      <c r="H159" s="1782"/>
      <c r="I159" s="1201" t="s">
        <v>1259</v>
      </c>
      <c r="J159" s="1782"/>
      <c r="K159" s="193">
        <v>19999690</v>
      </c>
      <c r="L159" s="1782"/>
      <c r="M159" s="1782"/>
      <c r="N159" s="1782"/>
      <c r="O159" s="1790"/>
      <c r="P159" s="179"/>
      <c r="Q159" s="179"/>
      <c r="R159" s="179"/>
      <c r="S159" s="179"/>
      <c r="T159" s="1782"/>
      <c r="U159" s="1782"/>
      <c r="V159" s="1790"/>
      <c r="W159" s="182"/>
      <c r="X159" s="182"/>
      <c r="Y159" s="1216"/>
      <c r="Z159" s="1216">
        <v>74949114</v>
      </c>
      <c r="AA159" s="1216"/>
      <c r="AB159" s="1216"/>
      <c r="AC159" s="1216"/>
      <c r="AD159" s="1216"/>
      <c r="AE159" s="1216"/>
      <c r="AF159" s="1216"/>
      <c r="AG159" s="1216"/>
      <c r="AH159" s="1780"/>
      <c r="AI159" s="1753"/>
      <c r="AJ159" s="1228" t="s">
        <v>380</v>
      </c>
      <c r="AK159" s="1780"/>
      <c r="AL159" s="1780"/>
    </row>
    <row r="160" spans="1:42" ht="25.5" x14ac:dyDescent="0.2">
      <c r="A160" s="1789"/>
      <c r="B160" s="1183" t="s">
        <v>1754</v>
      </c>
      <c r="C160" s="1789"/>
      <c r="D160" s="1789"/>
      <c r="E160" s="1180" t="s">
        <v>1240</v>
      </c>
      <c r="F160" s="195">
        <v>39944</v>
      </c>
      <c r="G160" s="193">
        <v>34000000</v>
      </c>
      <c r="H160" s="1782"/>
      <c r="I160" s="1201" t="s">
        <v>1260</v>
      </c>
      <c r="J160" s="1782"/>
      <c r="K160" s="193">
        <v>33961958</v>
      </c>
      <c r="L160" s="1782"/>
      <c r="M160" s="1782"/>
      <c r="N160" s="1782"/>
      <c r="O160" s="1790"/>
      <c r="P160" s="179"/>
      <c r="Q160" s="179"/>
      <c r="R160" s="179"/>
      <c r="S160" s="179"/>
      <c r="T160" s="1782"/>
      <c r="U160" s="1782"/>
      <c r="V160" s="1790"/>
      <c r="W160" s="182"/>
      <c r="X160" s="182"/>
      <c r="Y160" s="1216"/>
      <c r="Z160" s="1216">
        <v>33961958</v>
      </c>
      <c r="AA160" s="1216"/>
      <c r="AB160" s="1216"/>
      <c r="AC160" s="1216"/>
      <c r="AD160" s="1216"/>
      <c r="AE160" s="1216"/>
      <c r="AF160" s="1216"/>
      <c r="AG160" s="1216"/>
      <c r="AH160" s="1780"/>
      <c r="AI160" s="1753"/>
      <c r="AJ160" s="1228" t="s">
        <v>1246</v>
      </c>
      <c r="AK160" s="1780"/>
      <c r="AL160" s="1780"/>
    </row>
    <row r="161" spans="1:39" ht="25.5" x14ac:dyDescent="0.2">
      <c r="A161" s="1789"/>
      <c r="B161" s="1183" t="s">
        <v>1755</v>
      </c>
      <c r="C161" s="1789"/>
      <c r="D161" s="1789"/>
      <c r="E161" s="1180" t="s">
        <v>755</v>
      </c>
      <c r="F161" s="195">
        <v>40050</v>
      </c>
      <c r="G161" s="193">
        <v>20000000</v>
      </c>
      <c r="H161" s="1782"/>
      <c r="I161" s="1201" t="s">
        <v>1261</v>
      </c>
      <c r="J161" s="1782"/>
      <c r="K161" s="193">
        <v>19244625</v>
      </c>
      <c r="L161" s="1782"/>
      <c r="M161" s="1782"/>
      <c r="N161" s="1782"/>
      <c r="O161" s="1790"/>
      <c r="P161" s="179"/>
      <c r="Q161" s="179"/>
      <c r="R161" s="179"/>
      <c r="S161" s="179"/>
      <c r="T161" s="1782"/>
      <c r="U161" s="1782"/>
      <c r="V161" s="1790"/>
      <c r="W161" s="182"/>
      <c r="X161" s="182"/>
      <c r="Y161" s="1216"/>
      <c r="Z161" s="1216">
        <v>19244625</v>
      </c>
      <c r="AA161" s="1216"/>
      <c r="AB161" s="1216"/>
      <c r="AC161" s="1216"/>
      <c r="AD161" s="1216"/>
      <c r="AE161" s="1216"/>
      <c r="AF161" s="1216"/>
      <c r="AG161" s="1216"/>
      <c r="AH161" s="1780"/>
      <c r="AI161" s="1753"/>
      <c r="AJ161" s="1228" t="s">
        <v>393</v>
      </c>
      <c r="AK161" s="1780"/>
      <c r="AL161" s="1780"/>
    </row>
    <row r="162" spans="1:39" ht="24.75" customHeight="1" x14ac:dyDescent="0.2">
      <c r="A162" s="1785"/>
      <c r="B162" s="1183" t="s">
        <v>1756</v>
      </c>
      <c r="C162" s="1785"/>
      <c r="D162" s="1785"/>
      <c r="E162" s="1180" t="s">
        <v>470</v>
      </c>
      <c r="F162" s="195">
        <v>39994</v>
      </c>
      <c r="G162" s="193">
        <v>20863574</v>
      </c>
      <c r="H162" s="1783"/>
      <c r="I162" s="1201" t="s">
        <v>1262</v>
      </c>
      <c r="J162" s="1783"/>
      <c r="K162" s="193">
        <v>20761398</v>
      </c>
      <c r="L162" s="1783"/>
      <c r="M162" s="1783"/>
      <c r="N162" s="1783"/>
      <c r="O162" s="1779"/>
      <c r="P162" s="179"/>
      <c r="Q162" s="179"/>
      <c r="R162" s="179"/>
      <c r="S162" s="179"/>
      <c r="T162" s="1783"/>
      <c r="U162" s="1783"/>
      <c r="V162" s="1779"/>
      <c r="W162" s="182"/>
      <c r="X162" s="182"/>
      <c r="Y162" s="1216"/>
      <c r="Z162" s="1216">
        <v>20761398</v>
      </c>
      <c r="AA162" s="1216"/>
      <c r="AB162" s="1216"/>
      <c r="AC162" s="1216"/>
      <c r="AD162" s="1216"/>
      <c r="AE162" s="1216"/>
      <c r="AF162" s="1216"/>
      <c r="AG162" s="1216"/>
      <c r="AH162" s="1769"/>
      <c r="AI162" s="1777"/>
      <c r="AJ162" s="1228" t="s">
        <v>1256</v>
      </c>
      <c r="AK162" s="1769"/>
      <c r="AL162" s="1769"/>
    </row>
    <row r="163" spans="1:39" ht="25.5" x14ac:dyDescent="0.2">
      <c r="A163" s="1202">
        <v>636</v>
      </c>
      <c r="B163" s="1188" t="s">
        <v>1760</v>
      </c>
      <c r="C163" s="1202"/>
      <c r="D163" s="1202"/>
      <c r="E163" s="1180" t="s">
        <v>1275</v>
      </c>
      <c r="F163" s="195">
        <v>39994</v>
      </c>
      <c r="G163" s="193">
        <v>21200135</v>
      </c>
      <c r="H163" s="1203"/>
      <c r="I163" s="1201" t="s">
        <v>1304</v>
      </c>
      <c r="J163" s="1203"/>
      <c r="K163" s="193">
        <v>21145905</v>
      </c>
      <c r="L163" s="1203"/>
      <c r="M163" s="1203"/>
      <c r="N163" s="1203"/>
      <c r="O163" s="179"/>
      <c r="P163" s="179"/>
      <c r="Q163" s="179"/>
      <c r="R163" s="179"/>
      <c r="S163" s="179"/>
      <c r="T163" s="1203"/>
      <c r="U163" s="1203"/>
      <c r="V163" s="1230"/>
      <c r="W163" s="182"/>
      <c r="X163" s="182"/>
      <c r="Y163" s="1216"/>
      <c r="Z163" s="1231"/>
      <c r="AA163" s="1204"/>
      <c r="AB163" s="1204"/>
      <c r="AC163" s="1204"/>
      <c r="AD163" s="1204"/>
      <c r="AE163" s="1231"/>
      <c r="AF163" s="1204"/>
      <c r="AG163" s="1204"/>
      <c r="AH163" s="1204"/>
      <c r="AI163" s="1231"/>
      <c r="AJ163" s="175"/>
      <c r="AK163" s="1204"/>
      <c r="AL163" s="1204"/>
    </row>
    <row r="164" spans="1:39" ht="38.25" x14ac:dyDescent="0.2">
      <c r="A164" s="1752" t="s">
        <v>1281</v>
      </c>
      <c r="B164" s="1183" t="s">
        <v>1774</v>
      </c>
      <c r="C164" s="1758" t="s">
        <v>1276</v>
      </c>
      <c r="D164" s="1758" t="s">
        <v>1854</v>
      </c>
      <c r="E164" s="1180" t="s">
        <v>1277</v>
      </c>
      <c r="F164" s="195">
        <v>39962</v>
      </c>
      <c r="G164" s="193">
        <v>20046420</v>
      </c>
      <c r="H164" s="1757">
        <v>40123</v>
      </c>
      <c r="I164" s="1201" t="s">
        <v>1303</v>
      </c>
      <c r="J164" s="1757">
        <v>40123</v>
      </c>
      <c r="K164" s="193">
        <v>19987417</v>
      </c>
      <c r="L164" s="1757">
        <v>40128</v>
      </c>
      <c r="M164" s="1781">
        <f>K164+K165</f>
        <v>109955486</v>
      </c>
      <c r="N164" s="1786" t="s">
        <v>318</v>
      </c>
      <c r="O164" s="1778">
        <f>K165+K164</f>
        <v>109955486</v>
      </c>
      <c r="P164" s="179"/>
      <c r="Q164" s="179"/>
      <c r="R164" s="179"/>
      <c r="S164" s="179"/>
      <c r="T164" s="1787" t="s">
        <v>96</v>
      </c>
      <c r="U164" s="1787" t="s">
        <v>96</v>
      </c>
      <c r="V164" s="1787" t="s">
        <v>96</v>
      </c>
      <c r="W164" s="1778"/>
      <c r="X164" s="1778"/>
      <c r="Y164" s="1216">
        <v>19987417</v>
      </c>
      <c r="Z164" s="1216"/>
      <c r="AA164" s="1773"/>
      <c r="AB164" s="1773"/>
      <c r="AC164" s="1773"/>
      <c r="AD164" s="1232"/>
      <c r="AE164" s="1773"/>
      <c r="AF164" s="1773"/>
      <c r="AG164" s="1773"/>
      <c r="AH164" s="1773" t="s">
        <v>1807</v>
      </c>
      <c r="AI164" s="1775"/>
      <c r="AJ164" s="1775">
        <f>Y164+Z165+AA164+AB164+AC164+AE164+AF164+AG164</f>
        <v>109955486</v>
      </c>
      <c r="AK164" s="1752" t="s">
        <v>1278</v>
      </c>
      <c r="AL164" s="1768">
        <v>3123123424</v>
      </c>
    </row>
    <row r="165" spans="1:39" ht="38.25" x14ac:dyDescent="0.2">
      <c r="A165" s="1784"/>
      <c r="B165" s="1183" t="s">
        <v>1775</v>
      </c>
      <c r="C165" s="1785"/>
      <c r="D165" s="1785"/>
      <c r="E165" s="1180" t="s">
        <v>1285</v>
      </c>
      <c r="F165" s="195">
        <v>40028</v>
      </c>
      <c r="G165" s="193">
        <v>90000000</v>
      </c>
      <c r="H165" s="1783"/>
      <c r="I165" s="1201" t="s">
        <v>1302</v>
      </c>
      <c r="J165" s="1783"/>
      <c r="K165" s="193">
        <v>89968069</v>
      </c>
      <c r="L165" s="1783"/>
      <c r="M165" s="1783"/>
      <c r="N165" s="1783"/>
      <c r="O165" s="1779"/>
      <c r="P165" s="179"/>
      <c r="Q165" s="179"/>
      <c r="R165" s="179"/>
      <c r="S165" s="179"/>
      <c r="T165" s="1779"/>
      <c r="U165" s="1779"/>
      <c r="V165" s="1779"/>
      <c r="W165" s="1779"/>
      <c r="X165" s="1779"/>
      <c r="Y165" s="1216"/>
      <c r="Z165" s="1216">
        <v>89968069</v>
      </c>
      <c r="AA165" s="1774"/>
      <c r="AB165" s="1774"/>
      <c r="AC165" s="1774"/>
      <c r="AD165" s="1233"/>
      <c r="AE165" s="1774"/>
      <c r="AF165" s="1774"/>
      <c r="AG165" s="1774"/>
      <c r="AH165" s="1774"/>
      <c r="AI165" s="1776"/>
      <c r="AJ165" s="1776"/>
      <c r="AK165" s="1777"/>
      <c r="AL165" s="1769"/>
      <c r="AM165" s="1234"/>
    </row>
    <row r="166" spans="1:39" ht="21" customHeight="1" x14ac:dyDescent="0.2">
      <c r="A166" s="1758" t="s">
        <v>1283</v>
      </c>
      <c r="B166" s="1770" t="s">
        <v>1284</v>
      </c>
      <c r="C166" s="1758" t="s">
        <v>1276</v>
      </c>
      <c r="D166" s="1758" t="s">
        <v>1464</v>
      </c>
      <c r="E166" s="1180" t="s">
        <v>730</v>
      </c>
      <c r="F166" s="195">
        <v>40037</v>
      </c>
      <c r="G166" s="193">
        <v>58000000</v>
      </c>
      <c r="H166" s="1767">
        <v>40130</v>
      </c>
      <c r="I166" s="1201" t="s">
        <v>1345</v>
      </c>
      <c r="J166" s="1767">
        <v>40130</v>
      </c>
      <c r="K166" s="193">
        <v>58000000</v>
      </c>
      <c r="L166" s="1767">
        <v>40134</v>
      </c>
      <c r="M166" s="1767">
        <v>40134</v>
      </c>
      <c r="N166" s="1758">
        <v>2</v>
      </c>
      <c r="O166" s="1764">
        <v>125729791</v>
      </c>
      <c r="P166" s="179"/>
      <c r="Q166" s="179"/>
      <c r="R166" s="179"/>
      <c r="S166" s="179"/>
      <c r="T166" s="1767">
        <v>40169</v>
      </c>
      <c r="U166" s="1758">
        <v>30</v>
      </c>
      <c r="V166" s="1764">
        <v>59925032</v>
      </c>
      <c r="W166" s="1758"/>
      <c r="X166" s="1758"/>
      <c r="Y166" s="1758"/>
      <c r="Z166" s="1216">
        <v>58000000</v>
      </c>
      <c r="AA166" s="1758"/>
      <c r="AB166" s="1758"/>
      <c r="AC166" s="1758"/>
      <c r="AD166" s="1205"/>
      <c r="AE166" s="1758"/>
      <c r="AF166" s="1758"/>
      <c r="AG166" s="1758"/>
      <c r="AH166" s="1758" t="s">
        <v>1463</v>
      </c>
      <c r="AI166" s="1758"/>
      <c r="AJ166" s="1208"/>
      <c r="AK166" s="1758" t="s">
        <v>1291</v>
      </c>
      <c r="AL166" s="1761">
        <v>3123123424</v>
      </c>
      <c r="AM166" s="1209"/>
    </row>
    <row r="167" spans="1:39" x14ac:dyDescent="0.2">
      <c r="A167" s="1759"/>
      <c r="B167" s="1771"/>
      <c r="C167" s="1759"/>
      <c r="D167" s="1759"/>
      <c r="E167" s="1180" t="s">
        <v>1288</v>
      </c>
      <c r="F167" s="195">
        <v>40057</v>
      </c>
      <c r="G167" s="193">
        <v>17800000</v>
      </c>
      <c r="H167" s="1759"/>
      <c r="I167" s="1201" t="s">
        <v>1346</v>
      </c>
      <c r="J167" s="1759"/>
      <c r="K167" s="193">
        <v>17772875</v>
      </c>
      <c r="L167" s="1759"/>
      <c r="M167" s="1759"/>
      <c r="N167" s="1759"/>
      <c r="O167" s="1765"/>
      <c r="P167" s="179"/>
      <c r="Q167" s="179"/>
      <c r="R167" s="179"/>
      <c r="S167" s="179"/>
      <c r="T167" s="1759"/>
      <c r="U167" s="1759"/>
      <c r="V167" s="1765"/>
      <c r="W167" s="1759"/>
      <c r="X167" s="1759"/>
      <c r="Y167" s="1759"/>
      <c r="Z167" s="1216">
        <v>17772875</v>
      </c>
      <c r="AA167" s="1759"/>
      <c r="AB167" s="1759"/>
      <c r="AC167" s="1759"/>
      <c r="AD167" s="1206"/>
      <c r="AE167" s="1759"/>
      <c r="AF167" s="1759"/>
      <c r="AG167" s="1759"/>
      <c r="AH167" s="1759"/>
      <c r="AI167" s="1759"/>
      <c r="AJ167" s="1208"/>
      <c r="AK167" s="1759"/>
      <c r="AL167" s="1762"/>
      <c r="AM167" s="1209"/>
    </row>
    <row r="168" spans="1:39" x14ac:dyDescent="0.2">
      <c r="A168" s="1759"/>
      <c r="B168" s="1771"/>
      <c r="C168" s="1759"/>
      <c r="D168" s="1759"/>
      <c r="E168" s="1180" t="s">
        <v>1289</v>
      </c>
      <c r="F168" s="195">
        <v>39974</v>
      </c>
      <c r="G168" s="193">
        <v>30000000</v>
      </c>
      <c r="H168" s="1759"/>
      <c r="I168" s="1201" t="s">
        <v>1347</v>
      </c>
      <c r="J168" s="1759"/>
      <c r="K168" s="193">
        <v>30000000</v>
      </c>
      <c r="L168" s="1759"/>
      <c r="M168" s="1759"/>
      <c r="N168" s="1759"/>
      <c r="O168" s="1765"/>
      <c r="P168" s="179"/>
      <c r="Q168" s="179"/>
      <c r="R168" s="179"/>
      <c r="S168" s="179"/>
      <c r="T168" s="1759"/>
      <c r="U168" s="1759"/>
      <c r="V168" s="1765"/>
      <c r="W168" s="1759"/>
      <c r="X168" s="1759"/>
      <c r="Y168" s="1759"/>
      <c r="Z168" s="1216">
        <v>30000000</v>
      </c>
      <c r="AA168" s="1759"/>
      <c r="AB168" s="1759"/>
      <c r="AC168" s="1759"/>
      <c r="AD168" s="1206"/>
      <c r="AE168" s="1759"/>
      <c r="AF168" s="1759"/>
      <c r="AG168" s="1759"/>
      <c r="AH168" s="1759"/>
      <c r="AI168" s="1759"/>
      <c r="AJ168" s="1208"/>
      <c r="AK168" s="1759"/>
      <c r="AL168" s="1762"/>
      <c r="AM168" s="1209"/>
    </row>
    <row r="169" spans="1:39" ht="3" customHeight="1" x14ac:dyDescent="0.2">
      <c r="A169" s="1760"/>
      <c r="B169" s="1772"/>
      <c r="C169" s="1760"/>
      <c r="D169" s="1760"/>
      <c r="E169" s="1180" t="s">
        <v>1290</v>
      </c>
      <c r="F169" s="195">
        <v>40087</v>
      </c>
      <c r="G169" s="193">
        <v>20000000</v>
      </c>
      <c r="H169" s="1760"/>
      <c r="I169" s="1201" t="s">
        <v>1348</v>
      </c>
      <c r="J169" s="1760"/>
      <c r="K169" s="193">
        <v>19956916</v>
      </c>
      <c r="L169" s="1760"/>
      <c r="M169" s="1760"/>
      <c r="N169" s="1760"/>
      <c r="O169" s="1766"/>
      <c r="P169" s="179"/>
      <c r="Q169" s="179"/>
      <c r="R169" s="179"/>
      <c r="S169" s="179"/>
      <c r="T169" s="1760"/>
      <c r="U169" s="1760"/>
      <c r="V169" s="1766"/>
      <c r="W169" s="1760"/>
      <c r="X169" s="1760"/>
      <c r="Y169" s="1760"/>
      <c r="Z169" s="1216">
        <v>19956916</v>
      </c>
      <c r="AA169" s="1760"/>
      <c r="AB169" s="1760"/>
      <c r="AC169" s="1760"/>
      <c r="AD169" s="1202"/>
      <c r="AE169" s="1760"/>
      <c r="AF169" s="1760"/>
      <c r="AG169" s="1760"/>
      <c r="AH169" s="1760"/>
      <c r="AI169" s="1760"/>
      <c r="AJ169" s="1208"/>
      <c r="AK169" s="1760"/>
      <c r="AL169" s="1763"/>
      <c r="AM169" s="1209"/>
    </row>
    <row r="170" spans="1:39" ht="25.5" x14ac:dyDescent="0.2">
      <c r="A170" s="1752" t="s">
        <v>1286</v>
      </c>
      <c r="B170" s="1183" t="s">
        <v>1806</v>
      </c>
      <c r="C170" s="1752" t="s">
        <v>822</v>
      </c>
      <c r="D170" s="1752" t="s">
        <v>446</v>
      </c>
      <c r="E170" s="1180" t="s">
        <v>1292</v>
      </c>
      <c r="F170" s="195">
        <v>40057</v>
      </c>
      <c r="G170" s="193">
        <v>35000000</v>
      </c>
      <c r="H170" s="1757">
        <v>40130</v>
      </c>
      <c r="I170" s="1201" t="s">
        <v>1349</v>
      </c>
      <c r="J170" s="1757">
        <v>40130</v>
      </c>
      <c r="K170" s="193">
        <v>34953680</v>
      </c>
      <c r="L170" s="1752"/>
      <c r="M170" s="1752"/>
      <c r="N170" s="1752">
        <v>2</v>
      </c>
      <c r="O170" s="1754">
        <v>84148297</v>
      </c>
      <c r="P170" s="1752"/>
      <c r="Q170" s="1752"/>
      <c r="R170" s="1752"/>
      <c r="S170" s="1752"/>
      <c r="T170" s="1757">
        <v>40169</v>
      </c>
      <c r="U170" s="1752">
        <v>0</v>
      </c>
      <c r="V170" s="1754">
        <v>42000192</v>
      </c>
      <c r="W170" s="1752"/>
      <c r="X170" s="1752"/>
      <c r="Y170" s="1216"/>
      <c r="Z170" s="1216"/>
      <c r="AA170" s="1216"/>
      <c r="AB170" s="1216"/>
      <c r="AC170" s="1752"/>
      <c r="AD170" s="1198"/>
      <c r="AE170" s="1216">
        <v>34953680</v>
      </c>
      <c r="AF170" s="1752"/>
      <c r="AG170" s="1752"/>
      <c r="AH170" s="1752" t="s">
        <v>1463</v>
      </c>
      <c r="AI170" s="1235"/>
      <c r="AJ170" s="1208"/>
      <c r="AK170" s="1228"/>
      <c r="AL170" s="175"/>
      <c r="AM170" s="1209"/>
    </row>
    <row r="171" spans="1:39" x14ac:dyDescent="0.2">
      <c r="A171" s="1753"/>
      <c r="B171" s="1188" t="s">
        <v>1805</v>
      </c>
      <c r="C171" s="1753"/>
      <c r="D171" s="1756"/>
      <c r="E171" s="1180" t="s">
        <v>1293</v>
      </c>
      <c r="F171" s="195">
        <v>40057</v>
      </c>
      <c r="G171" s="193">
        <v>20000000</v>
      </c>
      <c r="H171" s="1753"/>
      <c r="I171" s="1201" t="s">
        <v>1350</v>
      </c>
      <c r="J171" s="1753"/>
      <c r="K171" s="193">
        <v>19993024</v>
      </c>
      <c r="L171" s="1753"/>
      <c r="M171" s="1753"/>
      <c r="N171" s="1753"/>
      <c r="O171" s="1755"/>
      <c r="P171" s="1753"/>
      <c r="Q171" s="1753"/>
      <c r="R171" s="1753"/>
      <c r="S171" s="1753"/>
      <c r="T171" s="1753"/>
      <c r="U171" s="1753"/>
      <c r="V171" s="1755"/>
      <c r="W171" s="1753"/>
      <c r="X171" s="1753"/>
      <c r="Y171" s="1216"/>
      <c r="Z171" s="1216">
        <v>19993024</v>
      </c>
      <c r="AA171" s="1216"/>
      <c r="AB171" s="1216"/>
      <c r="AC171" s="1753"/>
      <c r="AD171" s="1207"/>
      <c r="AE171" s="1216"/>
      <c r="AF171" s="1753"/>
      <c r="AG171" s="1753"/>
      <c r="AH171" s="1753"/>
      <c r="AI171" s="1235"/>
      <c r="AJ171" s="1208"/>
      <c r="AK171" s="1228"/>
      <c r="AL171" s="175"/>
      <c r="AM171" s="1209"/>
    </row>
    <row r="172" spans="1:39" ht="24" customHeight="1" x14ac:dyDescent="0.2">
      <c r="A172" s="180" t="s">
        <v>1446</v>
      </c>
      <c r="B172" s="1178" t="s">
        <v>1447</v>
      </c>
      <c r="C172" s="192" t="s">
        <v>108</v>
      </c>
      <c r="D172" s="194" t="s">
        <v>109</v>
      </c>
      <c r="E172" s="1180" t="s">
        <v>1448</v>
      </c>
      <c r="F172" s="195">
        <v>40123</v>
      </c>
      <c r="G172" s="193">
        <v>13000000</v>
      </c>
      <c r="H172" s="182">
        <v>40164</v>
      </c>
      <c r="I172" s="1201" t="s">
        <v>1507</v>
      </c>
      <c r="J172" s="195">
        <v>40164</v>
      </c>
      <c r="K172" s="193">
        <v>12979661</v>
      </c>
      <c r="L172" s="182">
        <v>40176</v>
      </c>
      <c r="M172" s="182">
        <v>40190</v>
      </c>
      <c r="N172" s="180">
        <v>1</v>
      </c>
      <c r="O172" s="179">
        <v>12979661</v>
      </c>
      <c r="P172" s="179"/>
      <c r="Q172" s="179"/>
      <c r="R172" s="179"/>
      <c r="S172" s="179"/>
      <c r="T172" s="194">
        <v>0</v>
      </c>
      <c r="U172" s="194">
        <v>0</v>
      </c>
      <c r="V172" s="194">
        <v>0</v>
      </c>
      <c r="W172" s="182">
        <v>40221</v>
      </c>
      <c r="X172" s="182"/>
      <c r="Y172" s="1216"/>
      <c r="Z172" s="1216">
        <v>12979661</v>
      </c>
      <c r="AA172" s="1216"/>
      <c r="AB172" s="1216"/>
      <c r="AC172" s="1216"/>
      <c r="AD172" s="1216"/>
      <c r="AE172" s="1216"/>
      <c r="AF172" s="1216"/>
      <c r="AG172" s="1216"/>
      <c r="AH172" s="1208" t="s">
        <v>723</v>
      </c>
      <c r="AI172" s="1235">
        <f>SUM(Y172:AG172)</f>
        <v>12979661</v>
      </c>
      <c r="AJ172" s="1228" t="s">
        <v>466</v>
      </c>
      <c r="AK172" s="1208" t="s">
        <v>1449</v>
      </c>
      <c r="AL172" s="1208">
        <v>3204618026</v>
      </c>
      <c r="AM172" s="1209"/>
    </row>
    <row r="173" spans="1:39" ht="39.75" customHeight="1" x14ac:dyDescent="0.2">
      <c r="A173" s="180" t="s">
        <v>1489</v>
      </c>
      <c r="B173" s="1178" t="s">
        <v>1493</v>
      </c>
      <c r="C173" s="192" t="s">
        <v>1491</v>
      </c>
      <c r="D173" s="194" t="s">
        <v>1492</v>
      </c>
      <c r="E173" s="1180" t="s">
        <v>1954</v>
      </c>
      <c r="F173" s="195">
        <v>40238</v>
      </c>
      <c r="G173" s="193">
        <v>3945181</v>
      </c>
      <c r="H173" s="182">
        <v>40169</v>
      </c>
      <c r="I173" s="1201" t="s">
        <v>1955</v>
      </c>
      <c r="J173" s="195">
        <v>40238</v>
      </c>
      <c r="K173" s="193">
        <v>7890362</v>
      </c>
      <c r="L173" s="182">
        <v>40176</v>
      </c>
      <c r="M173" s="182">
        <v>40190</v>
      </c>
      <c r="N173" s="180">
        <v>1</v>
      </c>
      <c r="O173" s="179">
        <v>7890362</v>
      </c>
      <c r="P173" s="179"/>
      <c r="Q173" s="179"/>
      <c r="R173" s="179"/>
      <c r="S173" s="179"/>
      <c r="T173" s="194">
        <v>0</v>
      </c>
      <c r="U173" s="194">
        <v>0</v>
      </c>
      <c r="V173" s="194">
        <v>0</v>
      </c>
      <c r="W173" s="182">
        <v>40217</v>
      </c>
      <c r="X173" s="182">
        <v>40227</v>
      </c>
      <c r="Y173" s="1216"/>
      <c r="Z173" s="1216">
        <v>7841802</v>
      </c>
      <c r="AA173" s="1216"/>
      <c r="AB173" s="1216"/>
      <c r="AC173" s="1216"/>
      <c r="AD173" s="1216"/>
      <c r="AE173" s="1216"/>
      <c r="AF173" s="1216"/>
      <c r="AG173" s="1216"/>
      <c r="AH173" s="1208" t="s">
        <v>723</v>
      </c>
      <c r="AI173" s="1235">
        <f>Z173</f>
        <v>7841802</v>
      </c>
      <c r="AJ173" s="1228" t="s">
        <v>337</v>
      </c>
      <c r="AK173" s="1208" t="s">
        <v>1494</v>
      </c>
      <c r="AL173" s="1208">
        <v>3123641092</v>
      </c>
      <c r="AM173" s="1209">
        <v>48560</v>
      </c>
    </row>
    <row r="174" spans="1:39" ht="25.5" customHeight="1" x14ac:dyDescent="0.2">
      <c r="A174" s="180" t="s">
        <v>1495</v>
      </c>
      <c r="B174" s="1178" t="s">
        <v>1496</v>
      </c>
      <c r="C174" s="192" t="s">
        <v>1497</v>
      </c>
      <c r="D174" s="194" t="s">
        <v>76</v>
      </c>
      <c r="E174" s="1180" t="s">
        <v>1498</v>
      </c>
      <c r="F174" s="195">
        <v>40148</v>
      </c>
      <c r="G174" s="193">
        <v>13900000</v>
      </c>
      <c r="H174" s="182">
        <v>40169</v>
      </c>
      <c r="I174" s="1201" t="s">
        <v>1574</v>
      </c>
      <c r="J174" s="195">
        <v>40169</v>
      </c>
      <c r="K174" s="193">
        <v>13818233</v>
      </c>
      <c r="L174" s="182">
        <v>40169</v>
      </c>
      <c r="M174" s="182">
        <v>40193</v>
      </c>
      <c r="N174" s="180">
        <v>1</v>
      </c>
      <c r="O174" s="179">
        <v>13818233</v>
      </c>
      <c r="P174" s="179"/>
      <c r="Q174" s="179"/>
      <c r="R174" s="179"/>
      <c r="S174" s="179"/>
      <c r="T174" s="194">
        <v>0</v>
      </c>
      <c r="U174" s="194">
        <v>0</v>
      </c>
      <c r="V174" s="194">
        <v>0</v>
      </c>
      <c r="W174" s="182">
        <v>40224</v>
      </c>
      <c r="X174" s="182">
        <v>40277</v>
      </c>
      <c r="Y174" s="1216"/>
      <c r="Z174" s="1216"/>
      <c r="AA174" s="1216"/>
      <c r="AB174" s="1216"/>
      <c r="AC174" s="1216"/>
      <c r="AD174" s="1216"/>
      <c r="AE174" s="1216">
        <v>13818233</v>
      </c>
      <c r="AF174" s="1216"/>
      <c r="AG174" s="1216"/>
      <c r="AH174" s="1208" t="s">
        <v>723</v>
      </c>
      <c r="AI174" s="1235">
        <f>Y174+Z174+AA174+AB174+AC174+AD174+AE174+AF174+AG174</f>
        <v>13818233</v>
      </c>
      <c r="AJ174" s="1228" t="s">
        <v>1499</v>
      </c>
      <c r="AK174" s="1208" t="s">
        <v>1388</v>
      </c>
      <c r="AL174" s="1208">
        <v>4290537</v>
      </c>
      <c r="AM174" s="1209"/>
    </row>
    <row r="175" spans="1:39" ht="39.75" customHeight="1" x14ac:dyDescent="0.2">
      <c r="A175" s="180" t="s">
        <v>1531</v>
      </c>
      <c r="B175" s="1178" t="s">
        <v>1526</v>
      </c>
      <c r="C175" s="192" t="s">
        <v>819</v>
      </c>
      <c r="D175" s="194" t="s">
        <v>608</v>
      </c>
      <c r="E175" s="1180" t="s">
        <v>1532</v>
      </c>
      <c r="F175" s="195">
        <v>40163</v>
      </c>
      <c r="G175" s="193">
        <v>13900000</v>
      </c>
      <c r="H175" s="182">
        <v>40176</v>
      </c>
      <c r="I175" s="1201" t="s">
        <v>1600</v>
      </c>
      <c r="J175" s="195">
        <v>40176</v>
      </c>
      <c r="K175" s="193">
        <v>13816647</v>
      </c>
      <c r="L175" s="182"/>
      <c r="M175" s="182"/>
      <c r="N175" s="180">
        <v>1</v>
      </c>
      <c r="O175" s="179">
        <v>13816647</v>
      </c>
      <c r="P175" s="179"/>
      <c r="Q175" s="179"/>
      <c r="R175" s="179"/>
      <c r="S175" s="179"/>
      <c r="T175" s="194">
        <v>0</v>
      </c>
      <c r="U175" s="194">
        <v>0</v>
      </c>
      <c r="V175" s="194">
        <v>0</v>
      </c>
      <c r="W175" s="182"/>
      <c r="X175" s="182"/>
      <c r="Y175" s="1216"/>
      <c r="Z175" s="1216">
        <v>13816647</v>
      </c>
      <c r="AA175" s="1216"/>
      <c r="AB175" s="1216"/>
      <c r="AC175" s="1216"/>
      <c r="AD175" s="1216"/>
      <c r="AE175" s="1216"/>
      <c r="AF175" s="1216"/>
      <c r="AG175" s="1216"/>
      <c r="AH175" s="1208" t="s">
        <v>1533</v>
      </c>
      <c r="AI175" s="1235">
        <f>Z175</f>
        <v>13816647</v>
      </c>
      <c r="AJ175" s="1228" t="s">
        <v>1534</v>
      </c>
      <c r="AK175" s="1208" t="s">
        <v>1535</v>
      </c>
      <c r="AL175" s="1208">
        <v>3117150811</v>
      </c>
      <c r="AM175" s="1209"/>
    </row>
    <row r="176" spans="1:39" ht="27" customHeight="1" x14ac:dyDescent="0.2">
      <c r="A176" s="180" t="s">
        <v>1539</v>
      </c>
      <c r="B176" s="1178" t="s">
        <v>1549</v>
      </c>
      <c r="C176" s="192" t="s">
        <v>1550</v>
      </c>
      <c r="D176" s="194" t="s">
        <v>1551</v>
      </c>
      <c r="E176" s="1180" t="s">
        <v>1552</v>
      </c>
      <c r="F176" s="195">
        <v>40163</v>
      </c>
      <c r="G176" s="193">
        <v>9000000</v>
      </c>
      <c r="H176" s="182">
        <v>40176</v>
      </c>
      <c r="I176" s="1201" t="s">
        <v>1598</v>
      </c>
      <c r="J176" s="195">
        <v>40176</v>
      </c>
      <c r="K176" s="193">
        <v>8935041</v>
      </c>
      <c r="L176" s="182">
        <v>40176</v>
      </c>
      <c r="M176" s="182"/>
      <c r="N176" s="180">
        <v>1</v>
      </c>
      <c r="O176" s="179">
        <v>8935041</v>
      </c>
      <c r="P176" s="179"/>
      <c r="Q176" s="179"/>
      <c r="R176" s="179"/>
      <c r="S176" s="179"/>
      <c r="T176" s="194">
        <v>0</v>
      </c>
      <c r="U176" s="194">
        <v>0</v>
      </c>
      <c r="V176" s="194">
        <v>0</v>
      </c>
      <c r="W176" s="182">
        <v>40224</v>
      </c>
      <c r="X176" s="182">
        <v>40263</v>
      </c>
      <c r="Y176" s="1216"/>
      <c r="Z176" s="1216">
        <v>8935041</v>
      </c>
      <c r="AA176" s="1216"/>
      <c r="AB176" s="1216"/>
      <c r="AC176" s="1216"/>
      <c r="AD176" s="1216"/>
      <c r="AE176" s="1216"/>
      <c r="AF176" s="1216"/>
      <c r="AG176" s="1216"/>
      <c r="AH176" s="1208" t="s">
        <v>1533</v>
      </c>
      <c r="AI176" s="1235">
        <f>Z176</f>
        <v>8935041</v>
      </c>
      <c r="AJ176" s="1228" t="s">
        <v>1553</v>
      </c>
      <c r="AK176" s="1208" t="s">
        <v>1554</v>
      </c>
      <c r="AL176" s="1208">
        <v>3107585057</v>
      </c>
      <c r="AM176" s="1209"/>
    </row>
    <row r="177" spans="1:39" ht="27.75" customHeight="1" x14ac:dyDescent="0.2">
      <c r="A177" s="180" t="s">
        <v>1542</v>
      </c>
      <c r="B177" s="1178" t="s">
        <v>1560</v>
      </c>
      <c r="C177" s="192" t="s">
        <v>940</v>
      </c>
      <c r="D177" s="194" t="s">
        <v>82</v>
      </c>
      <c r="E177" s="1180" t="s">
        <v>1561</v>
      </c>
      <c r="F177" s="195">
        <v>40057</v>
      </c>
      <c r="G177" s="193">
        <v>10000000</v>
      </c>
      <c r="H177" s="182">
        <v>40176</v>
      </c>
      <c r="I177" s="1201" t="s">
        <v>1595</v>
      </c>
      <c r="J177" s="195">
        <v>40176</v>
      </c>
      <c r="K177" s="193">
        <v>9966305</v>
      </c>
      <c r="L177" s="182">
        <v>40176</v>
      </c>
      <c r="M177" s="182">
        <v>40198</v>
      </c>
      <c r="N177" s="180">
        <v>1</v>
      </c>
      <c r="O177" s="179">
        <v>9966305</v>
      </c>
      <c r="P177" s="179"/>
      <c r="Q177" s="179"/>
      <c r="R177" s="179"/>
      <c r="S177" s="179"/>
      <c r="T177" s="194">
        <v>0</v>
      </c>
      <c r="U177" s="194">
        <v>0</v>
      </c>
      <c r="V177" s="194">
        <v>0</v>
      </c>
      <c r="W177" s="182">
        <v>40220</v>
      </c>
      <c r="X177" s="182">
        <v>40239</v>
      </c>
      <c r="Y177" s="1216"/>
      <c r="Z177" s="1216">
        <v>9966305</v>
      </c>
      <c r="AA177" s="1216"/>
      <c r="AB177" s="1216"/>
      <c r="AC177" s="1216"/>
      <c r="AD177" s="1216"/>
      <c r="AE177" s="1216"/>
      <c r="AF177" s="1216"/>
      <c r="AG177" s="1216"/>
      <c r="AH177" s="1208" t="s">
        <v>1533</v>
      </c>
      <c r="AI177" s="1235">
        <f>Z177</f>
        <v>9966305</v>
      </c>
      <c r="AJ177" s="1228" t="s">
        <v>1566</v>
      </c>
      <c r="AK177" s="1208" t="s">
        <v>1567</v>
      </c>
      <c r="AL177" s="1208">
        <v>3208474850</v>
      </c>
      <c r="AM177" s="1209"/>
    </row>
    <row r="178" spans="1:39" ht="39.75" customHeight="1" x14ac:dyDescent="0.2">
      <c r="A178" s="180" t="s">
        <v>1543</v>
      </c>
      <c r="B178" s="1178" t="s">
        <v>1568</v>
      </c>
      <c r="C178" s="192" t="s">
        <v>861</v>
      </c>
      <c r="D178" s="194" t="s">
        <v>1569</v>
      </c>
      <c r="E178" s="1180" t="s">
        <v>1589</v>
      </c>
      <c r="F178" s="195">
        <v>40148</v>
      </c>
      <c r="G178" s="193">
        <v>10000000</v>
      </c>
      <c r="H178" s="182">
        <v>40176</v>
      </c>
      <c r="I178" s="1201" t="s">
        <v>1594</v>
      </c>
      <c r="J178" s="195">
        <v>40176</v>
      </c>
      <c r="K178" s="193">
        <v>9948956</v>
      </c>
      <c r="L178" s="182">
        <v>40176</v>
      </c>
      <c r="M178" s="182">
        <v>39825</v>
      </c>
      <c r="N178" s="180">
        <v>1</v>
      </c>
      <c r="O178" s="179">
        <v>9948956</v>
      </c>
      <c r="P178" s="179"/>
      <c r="Q178" s="179"/>
      <c r="R178" s="179"/>
      <c r="S178" s="179"/>
      <c r="T178" s="194">
        <v>0</v>
      </c>
      <c r="U178" s="194">
        <v>0</v>
      </c>
      <c r="V178" s="194">
        <v>0</v>
      </c>
      <c r="W178" s="182">
        <v>40221</v>
      </c>
      <c r="X178" s="182"/>
      <c r="Y178" s="1216"/>
      <c r="Z178" s="1216">
        <v>9948956</v>
      </c>
      <c r="AA178" s="1216"/>
      <c r="AB178" s="1216"/>
      <c r="AC178" s="1216"/>
      <c r="AD178" s="1216"/>
      <c r="AE178" s="1216"/>
      <c r="AF178" s="1216"/>
      <c r="AG178" s="1216"/>
      <c r="AH178" s="1208" t="s">
        <v>723</v>
      </c>
      <c r="AI178" s="1235">
        <f>Z178</f>
        <v>9948956</v>
      </c>
      <c r="AJ178" s="1228" t="s">
        <v>1590</v>
      </c>
      <c r="AK178" s="1208" t="s">
        <v>1591</v>
      </c>
      <c r="AL178" s="1208">
        <v>3133930130</v>
      </c>
      <c r="AM178" s="1209"/>
    </row>
    <row r="179" spans="1:39" x14ac:dyDescent="0.2">
      <c r="A179" s="180"/>
      <c r="B179" s="1178"/>
      <c r="C179" s="192"/>
      <c r="D179" s="194"/>
      <c r="E179" s="1180"/>
      <c r="F179" s="195"/>
      <c r="G179" s="193"/>
      <c r="H179" s="182"/>
      <c r="I179" s="175"/>
      <c r="J179" s="195"/>
      <c r="K179" s="193"/>
      <c r="L179" s="182"/>
      <c r="M179" s="182"/>
      <c r="N179" s="180"/>
      <c r="O179" s="179"/>
      <c r="P179" s="179"/>
      <c r="Q179" s="179"/>
      <c r="R179" s="179"/>
      <c r="S179" s="179"/>
      <c r="T179" s="194"/>
      <c r="U179" s="194"/>
      <c r="V179" s="194"/>
      <c r="W179" s="182"/>
      <c r="X179" s="182"/>
      <c r="Y179" s="1216"/>
      <c r="Z179" s="1216"/>
      <c r="AA179" s="1216"/>
      <c r="AB179" s="1216"/>
      <c r="AC179" s="1216"/>
      <c r="AD179" s="1216"/>
      <c r="AE179" s="1216"/>
      <c r="AF179" s="1216"/>
      <c r="AG179" s="1216"/>
      <c r="AH179" s="1208"/>
      <c r="AI179" s="1235"/>
      <c r="AJ179" s="1208"/>
      <c r="AK179" s="175"/>
      <c r="AM179" s="1209"/>
    </row>
    <row r="180" spans="1:39" x14ac:dyDescent="0.2">
      <c r="A180" s="1879" t="s">
        <v>1996</v>
      </c>
      <c r="B180" s="1880"/>
      <c r="C180" s="1236"/>
      <c r="D180" s="1236"/>
      <c r="E180" s="1236"/>
      <c r="F180" s="1236"/>
      <c r="G180" s="1236"/>
      <c r="H180" s="1236"/>
      <c r="I180" s="1236"/>
      <c r="J180" s="1236"/>
      <c r="K180" s="1236"/>
      <c r="L180" s="1236"/>
      <c r="M180" s="1236"/>
      <c r="N180" s="1236"/>
      <c r="O180" s="1237"/>
      <c r="P180" s="1238"/>
      <c r="Q180" s="1238"/>
      <c r="R180" s="1238"/>
      <c r="S180" s="1238"/>
      <c r="T180" s="1236"/>
      <c r="U180" s="1236"/>
      <c r="V180" s="1236"/>
      <c r="W180" s="1236"/>
      <c r="X180" s="1239"/>
      <c r="Y180" s="1240"/>
      <c r="Z180" s="1240"/>
      <c r="AA180" s="1240"/>
      <c r="AB180" s="1240"/>
      <c r="AC180" s="1240"/>
      <c r="AD180" s="1240"/>
      <c r="AE180" s="1240"/>
      <c r="AF180" s="1240"/>
      <c r="AG180" s="1240"/>
      <c r="AM180" s="1209"/>
    </row>
    <row r="181" spans="1:39" x14ac:dyDescent="0.2">
      <c r="A181" s="1241"/>
      <c r="B181" s="1242"/>
      <c r="C181" s="1221"/>
      <c r="D181" s="1221"/>
      <c r="E181" s="1221"/>
      <c r="F181" s="1221"/>
      <c r="G181" s="1221"/>
      <c r="H181" s="1221"/>
      <c r="I181" s="1221"/>
      <c r="J181" s="1221"/>
      <c r="K181" s="1221"/>
      <c r="L181" s="1221"/>
      <c r="M181" s="1221"/>
      <c r="N181" s="1221"/>
      <c r="O181" s="1221"/>
      <c r="P181" s="1221"/>
      <c r="Q181" s="1221"/>
      <c r="R181" s="1221"/>
      <c r="S181" s="1221"/>
      <c r="T181" s="1221"/>
      <c r="U181" s="1221"/>
      <c r="V181" s="1221"/>
      <c r="W181" s="1221"/>
      <c r="X181" s="1243"/>
    </row>
    <row r="182" spans="1:39" x14ac:dyDescent="0.2">
      <c r="A182" s="1241"/>
      <c r="B182" s="1242"/>
      <c r="C182" s="1221"/>
      <c r="D182" s="1221"/>
      <c r="E182" s="1221"/>
      <c r="F182" s="1221"/>
      <c r="G182" s="1221"/>
      <c r="H182" s="1221"/>
      <c r="I182" s="1221"/>
      <c r="J182" s="1221"/>
      <c r="K182" s="1221"/>
      <c r="L182" s="1221"/>
      <c r="M182" s="1221"/>
      <c r="N182" s="1221"/>
      <c r="O182" s="1221"/>
      <c r="P182" s="1221"/>
      <c r="Q182" s="1221"/>
      <c r="R182" s="1221"/>
      <c r="S182" s="1221"/>
      <c r="T182" s="1221"/>
      <c r="U182" s="1221"/>
      <c r="V182" s="1221"/>
      <c r="W182" s="1221"/>
      <c r="X182" s="1243"/>
    </row>
    <row r="183" spans="1:39" x14ac:dyDescent="0.2">
      <c r="A183" s="1241"/>
      <c r="C183" s="1221"/>
      <c r="D183" s="1221"/>
      <c r="E183" s="1221"/>
      <c r="F183" s="1221"/>
      <c r="G183" s="1221"/>
      <c r="H183" s="1221"/>
      <c r="I183" s="1221"/>
      <c r="J183" s="1221"/>
      <c r="K183" s="1221"/>
      <c r="L183" s="1221"/>
      <c r="M183" s="1221"/>
      <c r="N183" s="1221"/>
      <c r="O183" s="1221"/>
      <c r="P183" s="1221"/>
      <c r="Q183" s="1221"/>
      <c r="R183" s="1221"/>
      <c r="S183" s="1221"/>
      <c r="T183" s="1221"/>
      <c r="U183" s="1221"/>
      <c r="V183" s="1221"/>
      <c r="W183" s="1221"/>
      <c r="X183" s="1243"/>
    </row>
    <row r="184" spans="1:39" x14ac:dyDescent="0.2">
      <c r="A184" s="1241"/>
      <c r="B184" s="1212"/>
      <c r="C184" s="1221"/>
      <c r="D184" s="1221"/>
      <c r="E184" s="1221"/>
      <c r="F184" s="1221"/>
      <c r="G184" s="1221"/>
      <c r="H184" s="1221"/>
      <c r="I184" s="1221"/>
      <c r="J184" s="1221"/>
      <c r="K184" s="1221"/>
      <c r="L184" s="1221"/>
      <c r="M184" s="1221"/>
      <c r="N184" s="1221"/>
      <c r="O184" s="1221"/>
      <c r="P184" s="1221"/>
      <c r="Q184" s="1221"/>
      <c r="R184" s="1221"/>
      <c r="S184" s="1221"/>
      <c r="T184" s="1221"/>
      <c r="U184" s="1221"/>
      <c r="V184" s="1221"/>
      <c r="W184" s="1221"/>
      <c r="X184" s="1243"/>
    </row>
    <row r="185" spans="1:39" x14ac:dyDescent="0.2">
      <c r="A185" s="1241"/>
      <c r="B185" s="1242"/>
      <c r="C185" s="1221"/>
      <c r="D185" s="1221"/>
      <c r="E185" s="1221"/>
      <c r="F185" s="1221"/>
      <c r="G185" s="1221"/>
      <c r="H185" s="1221"/>
      <c r="I185" s="1221"/>
      <c r="J185" s="1221"/>
      <c r="K185" s="1221"/>
      <c r="L185" s="1221"/>
      <c r="M185" s="1221"/>
      <c r="N185" s="1221"/>
      <c r="O185" s="1221"/>
      <c r="P185" s="1221"/>
      <c r="Q185" s="1221"/>
      <c r="R185" s="1221"/>
      <c r="S185" s="1221"/>
      <c r="T185" s="1221"/>
      <c r="U185" s="1221"/>
      <c r="V185" s="1221"/>
      <c r="W185" s="1221"/>
      <c r="X185" s="1243"/>
    </row>
    <row r="186" spans="1:39" x14ac:dyDescent="0.2">
      <c r="A186" s="1241"/>
      <c r="B186" s="1242"/>
      <c r="C186" s="1221"/>
      <c r="D186" s="1221"/>
      <c r="E186" s="1221"/>
      <c r="F186" s="1221"/>
      <c r="G186" s="1221"/>
      <c r="H186" s="1221"/>
      <c r="I186" s="1221"/>
      <c r="J186" s="1221"/>
      <c r="K186" s="1221"/>
      <c r="L186" s="1221"/>
      <c r="M186" s="1221"/>
      <c r="N186" s="1221"/>
      <c r="O186" s="1221"/>
      <c r="P186" s="1221"/>
      <c r="Q186" s="1221"/>
      <c r="R186" s="1221"/>
      <c r="S186" s="1221"/>
      <c r="T186" s="1221"/>
      <c r="U186" s="1221"/>
      <c r="V186" s="1221"/>
      <c r="W186" s="1221"/>
      <c r="X186" s="1243"/>
    </row>
    <row r="187" spans="1:39" x14ac:dyDescent="0.2">
      <c r="A187" s="1241"/>
      <c r="B187" s="1242"/>
      <c r="C187" s="1221"/>
      <c r="D187" s="1221"/>
      <c r="E187" s="1221"/>
      <c r="F187" s="1221"/>
      <c r="G187" s="1221"/>
      <c r="H187" s="1221"/>
      <c r="I187" s="1221"/>
      <c r="J187" s="1221"/>
      <c r="K187" s="1221"/>
      <c r="L187" s="1221"/>
      <c r="M187" s="1221"/>
      <c r="N187" s="1221"/>
      <c r="O187" s="1221"/>
      <c r="P187" s="1221"/>
      <c r="Q187" s="1221"/>
      <c r="R187" s="1221"/>
      <c r="S187" s="1221"/>
      <c r="T187" s="1221"/>
      <c r="U187" s="1221"/>
      <c r="V187" s="1221"/>
      <c r="W187" s="1221"/>
      <c r="X187" s="1243"/>
    </row>
    <row r="188" spans="1:39" x14ac:dyDescent="0.2">
      <c r="A188" s="1241"/>
      <c r="B188" s="1242"/>
      <c r="C188" s="1221"/>
      <c r="D188" s="1221"/>
      <c r="E188" s="1221"/>
      <c r="F188" s="1221"/>
      <c r="G188" s="1221"/>
      <c r="H188" s="1221"/>
      <c r="I188" s="1221"/>
      <c r="J188" s="1221"/>
      <c r="K188" s="1221"/>
      <c r="L188" s="1221"/>
      <c r="M188" s="1221"/>
      <c r="N188" s="1221"/>
      <c r="O188" s="1221"/>
      <c r="P188" s="1221"/>
      <c r="Q188" s="1221"/>
      <c r="R188" s="1221"/>
      <c r="S188" s="1221"/>
      <c r="T188" s="1221"/>
      <c r="U188" s="1221"/>
      <c r="V188" s="1221"/>
      <c r="W188" s="1221"/>
      <c r="X188" s="1243"/>
    </row>
    <row r="189" spans="1:39" x14ac:dyDescent="0.2">
      <c r="A189" s="1241"/>
      <c r="B189" s="1242"/>
      <c r="C189" s="1221"/>
      <c r="D189" s="1221"/>
      <c r="E189" s="1221"/>
      <c r="F189" s="1221"/>
      <c r="G189" s="1221"/>
      <c r="H189" s="1221"/>
      <c r="I189" s="1221"/>
      <c r="J189" s="1221"/>
      <c r="K189" s="1221"/>
      <c r="L189" s="1221"/>
      <c r="M189" s="1221"/>
      <c r="N189" s="1221"/>
      <c r="O189" s="1221"/>
      <c r="P189" s="1221"/>
      <c r="Q189" s="1221"/>
      <c r="R189" s="1221"/>
      <c r="S189" s="1221"/>
      <c r="T189" s="1221"/>
      <c r="U189" s="1221"/>
      <c r="V189" s="1221"/>
      <c r="W189" s="1221"/>
      <c r="X189" s="1243"/>
    </row>
    <row r="190" spans="1:39" x14ac:dyDescent="0.2">
      <c r="A190" s="1241"/>
      <c r="B190" s="1242"/>
      <c r="C190" s="1221"/>
      <c r="D190" s="1221"/>
      <c r="E190" s="1221"/>
      <c r="F190" s="1221"/>
      <c r="G190" s="1221"/>
      <c r="H190" s="1221"/>
      <c r="I190" s="1221"/>
      <c r="J190" s="1221"/>
      <c r="K190" s="1221"/>
      <c r="L190" s="1221"/>
      <c r="M190" s="1221"/>
      <c r="N190" s="1221"/>
      <c r="O190" s="1221"/>
      <c r="P190" s="1221"/>
      <c r="Q190" s="1221"/>
      <c r="R190" s="1221"/>
      <c r="S190" s="1221"/>
      <c r="T190" s="1221"/>
      <c r="U190" s="1221"/>
      <c r="V190" s="1221"/>
      <c r="W190" s="1221"/>
      <c r="X190" s="1243"/>
    </row>
    <row r="191" spans="1:39" x14ac:dyDescent="0.2">
      <c r="A191" s="1241"/>
      <c r="B191" s="1242"/>
      <c r="C191" s="1221"/>
      <c r="D191" s="1221"/>
      <c r="E191" s="1221"/>
      <c r="F191" s="1221"/>
      <c r="G191" s="1221"/>
      <c r="H191" s="1221"/>
      <c r="I191" s="1221"/>
      <c r="J191" s="1221"/>
      <c r="K191" s="1221"/>
      <c r="L191" s="1221"/>
      <c r="M191" s="1221"/>
      <c r="N191" s="1221"/>
      <c r="O191" s="1221"/>
      <c r="P191" s="1221"/>
      <c r="Q191" s="1221"/>
      <c r="R191" s="1221"/>
      <c r="S191" s="1221"/>
      <c r="T191" s="1221"/>
      <c r="U191" s="1221"/>
      <c r="V191" s="1221"/>
      <c r="W191" s="1221"/>
      <c r="X191" s="1243"/>
    </row>
    <row r="192" spans="1:39" x14ac:dyDescent="0.2">
      <c r="A192" s="1241"/>
      <c r="B192" s="1242" t="s">
        <v>1994</v>
      </c>
      <c r="C192" s="1221"/>
      <c r="D192" s="1221"/>
      <c r="E192" s="1221"/>
      <c r="F192" s="1221"/>
      <c r="G192" s="1221"/>
      <c r="H192" s="1221"/>
      <c r="I192" s="1221"/>
      <c r="J192" s="1221"/>
      <c r="K192" s="1221"/>
      <c r="L192" s="1221"/>
      <c r="M192" s="1221"/>
      <c r="N192" s="1221"/>
      <c r="O192" s="1221"/>
      <c r="P192" s="1221"/>
      <c r="Q192" s="1221"/>
      <c r="R192" s="1221"/>
      <c r="S192" s="1221"/>
      <c r="T192" s="1221"/>
      <c r="U192" s="1221"/>
      <c r="V192" s="1221"/>
      <c r="W192" s="1221"/>
      <c r="X192" s="1243"/>
    </row>
    <row r="193" spans="1:24" x14ac:dyDescent="0.2">
      <c r="A193" s="1241"/>
      <c r="B193" s="1242" t="s">
        <v>1995</v>
      </c>
      <c r="C193" s="1221"/>
      <c r="D193" s="1221"/>
      <c r="E193" s="1221"/>
      <c r="F193" s="1221"/>
      <c r="G193" s="1221"/>
      <c r="H193" s="1221"/>
      <c r="I193" s="1221"/>
      <c r="J193" s="1221"/>
      <c r="K193" s="1221"/>
      <c r="L193" s="1221"/>
      <c r="M193" s="1221"/>
      <c r="N193" s="1221"/>
      <c r="O193" s="1221"/>
      <c r="P193" s="1221"/>
      <c r="Q193" s="1221"/>
      <c r="R193" s="1221"/>
      <c r="S193" s="1221"/>
      <c r="T193" s="1221"/>
      <c r="U193" s="1221"/>
      <c r="V193" s="1221"/>
      <c r="W193" s="1221"/>
      <c r="X193" s="1243"/>
    </row>
    <row r="194" spans="1:24" x14ac:dyDescent="0.2">
      <c r="A194" s="1241"/>
      <c r="B194" s="1242"/>
      <c r="C194" s="1221"/>
      <c r="D194" s="1221"/>
      <c r="E194" s="1221"/>
      <c r="F194" s="1221"/>
      <c r="G194" s="1221"/>
      <c r="H194" s="1221"/>
      <c r="I194" s="1221"/>
      <c r="J194" s="1221"/>
      <c r="K194" s="1221"/>
      <c r="L194" s="1221"/>
      <c r="M194" s="1221"/>
      <c r="N194" s="1221"/>
      <c r="O194" s="1221"/>
      <c r="P194" s="1221"/>
      <c r="Q194" s="1221"/>
      <c r="R194" s="1221"/>
      <c r="S194" s="1221"/>
      <c r="T194" s="1221"/>
      <c r="U194" s="1221"/>
      <c r="V194" s="1221"/>
      <c r="W194" s="1221"/>
      <c r="X194" s="1243"/>
    </row>
    <row r="195" spans="1:24" x14ac:dyDescent="0.2">
      <c r="A195" s="1241"/>
      <c r="B195" s="1242"/>
      <c r="C195" s="1221"/>
      <c r="D195" s="1221"/>
      <c r="E195" s="1221"/>
      <c r="F195" s="1221"/>
      <c r="G195" s="1221"/>
      <c r="H195" s="1221"/>
      <c r="I195" s="1221"/>
      <c r="J195" s="1221"/>
      <c r="K195" s="1221"/>
      <c r="L195" s="1221"/>
      <c r="M195" s="1221"/>
      <c r="N195" s="1221"/>
      <c r="O195" s="1221"/>
      <c r="P195" s="1221"/>
      <c r="Q195" s="1221"/>
      <c r="R195" s="1221"/>
      <c r="S195" s="1221"/>
      <c r="T195" s="1221"/>
      <c r="U195" s="1221"/>
      <c r="V195" s="1221"/>
      <c r="W195" s="1221"/>
      <c r="X195" s="1243"/>
    </row>
    <row r="196" spans="1:24" x14ac:dyDescent="0.2">
      <c r="A196" s="1241"/>
      <c r="B196" s="1242"/>
      <c r="C196" s="1221"/>
      <c r="D196" s="1221"/>
      <c r="E196" s="1221"/>
      <c r="F196" s="1221"/>
      <c r="G196" s="1221"/>
      <c r="H196" s="1221"/>
      <c r="I196" s="1221"/>
      <c r="J196" s="1221"/>
      <c r="K196" s="1221"/>
      <c r="L196" s="1221"/>
      <c r="M196" s="1221"/>
      <c r="N196" s="1221"/>
      <c r="O196" s="1221"/>
      <c r="P196" s="1221"/>
      <c r="Q196" s="1221"/>
      <c r="R196" s="1221"/>
      <c r="S196" s="1221"/>
      <c r="T196" s="1221"/>
      <c r="U196" s="1221"/>
      <c r="V196" s="1221"/>
      <c r="W196" s="1221"/>
      <c r="X196" s="1243"/>
    </row>
    <row r="197" spans="1:24" x14ac:dyDescent="0.2">
      <c r="A197" s="1241"/>
      <c r="B197" s="1242"/>
      <c r="C197" s="1221"/>
      <c r="D197" s="1221"/>
      <c r="E197" s="1221"/>
      <c r="F197" s="1221"/>
      <c r="G197" s="1221"/>
      <c r="H197" s="1221"/>
      <c r="I197" s="1221"/>
      <c r="J197" s="1221"/>
      <c r="K197" s="1221"/>
      <c r="L197" s="1221"/>
      <c r="M197" s="1221"/>
      <c r="N197" s="1221"/>
      <c r="O197" s="1221"/>
      <c r="P197" s="1221"/>
      <c r="Q197" s="1221"/>
      <c r="R197" s="1221"/>
      <c r="S197" s="1221"/>
      <c r="T197" s="1221"/>
      <c r="U197" s="1221"/>
      <c r="V197" s="1221"/>
      <c r="W197" s="1221"/>
      <c r="X197" s="1243"/>
    </row>
    <row r="198" spans="1:24" x14ac:dyDescent="0.2">
      <c r="A198" s="1241"/>
      <c r="B198" s="1242"/>
      <c r="C198" s="1221"/>
      <c r="D198" s="1221"/>
      <c r="E198" s="1221"/>
      <c r="F198" s="1221"/>
      <c r="G198" s="1221"/>
      <c r="H198" s="1221"/>
      <c r="I198" s="1221"/>
      <c r="J198" s="1221"/>
      <c r="K198" s="1221"/>
      <c r="L198" s="1221"/>
      <c r="M198" s="1221"/>
      <c r="N198" s="1221"/>
      <c r="O198" s="1221"/>
      <c r="P198" s="1221"/>
      <c r="Q198" s="1221"/>
      <c r="R198" s="1221"/>
      <c r="S198" s="1221"/>
      <c r="T198" s="1221"/>
      <c r="U198" s="1221"/>
      <c r="V198" s="1221"/>
      <c r="W198" s="1221"/>
      <c r="X198" s="1243"/>
    </row>
    <row r="199" spans="1:24" x14ac:dyDescent="0.2">
      <c r="A199" s="1241"/>
      <c r="B199" s="1242"/>
      <c r="C199" s="1221"/>
      <c r="D199" s="1221"/>
      <c r="E199" s="1221"/>
      <c r="F199" s="1221"/>
      <c r="G199" s="1221"/>
      <c r="H199" s="1221"/>
      <c r="I199" s="1221"/>
      <c r="J199" s="1221"/>
      <c r="K199" s="1221"/>
      <c r="L199" s="1221"/>
      <c r="M199" s="1221"/>
      <c r="N199" s="1221"/>
      <c r="O199" s="1221"/>
      <c r="P199" s="1221"/>
      <c r="Q199" s="1221"/>
      <c r="R199" s="1221"/>
      <c r="S199" s="1221"/>
      <c r="T199" s="1221"/>
      <c r="U199" s="1221"/>
      <c r="V199" s="1221"/>
      <c r="W199" s="1221"/>
      <c r="X199" s="1243"/>
    </row>
    <row r="200" spans="1:24" x14ac:dyDescent="0.2">
      <c r="A200" s="1241"/>
      <c r="B200" s="1242"/>
      <c r="C200" s="1221"/>
      <c r="D200" s="1221"/>
      <c r="E200" s="1221"/>
      <c r="F200" s="1221"/>
      <c r="G200" s="1221"/>
      <c r="H200" s="1221"/>
      <c r="I200" s="1221"/>
      <c r="J200" s="1221"/>
      <c r="K200" s="1221"/>
      <c r="L200" s="1221"/>
      <c r="M200" s="1221"/>
      <c r="N200" s="1221"/>
      <c r="O200" s="1221"/>
      <c r="P200" s="1221"/>
      <c r="Q200" s="1221"/>
      <c r="R200" s="1221"/>
      <c r="S200" s="1221"/>
      <c r="T200" s="1221"/>
      <c r="U200" s="1221"/>
      <c r="V200" s="1221"/>
      <c r="W200" s="1221"/>
      <c r="X200" s="1243"/>
    </row>
    <row r="201" spans="1:24" x14ac:dyDescent="0.2">
      <c r="A201" s="1241"/>
      <c r="B201" s="1242"/>
      <c r="C201" s="1221"/>
      <c r="D201" s="1221"/>
      <c r="E201" s="1221"/>
      <c r="F201" s="1221"/>
      <c r="G201" s="1221"/>
      <c r="H201" s="1221"/>
      <c r="I201" s="1221"/>
      <c r="J201" s="1221"/>
      <c r="K201" s="1221"/>
      <c r="L201" s="1221"/>
      <c r="M201" s="1221"/>
      <c r="N201" s="1221"/>
      <c r="O201" s="1221"/>
      <c r="P201" s="1221"/>
      <c r="Q201" s="1221"/>
      <c r="R201" s="1221"/>
      <c r="S201" s="1221"/>
      <c r="T201" s="1221"/>
      <c r="U201" s="1221"/>
      <c r="V201" s="1221"/>
      <c r="W201" s="1221"/>
      <c r="X201" s="1243"/>
    </row>
    <row r="202" spans="1:24" x14ac:dyDescent="0.2">
      <c r="A202" s="1241"/>
      <c r="B202" s="1242"/>
      <c r="C202" s="1221"/>
      <c r="D202" s="1221"/>
      <c r="E202" s="1221"/>
      <c r="F202" s="1221"/>
      <c r="G202" s="1221"/>
      <c r="H202" s="1221"/>
      <c r="I202" s="1221"/>
      <c r="J202" s="1221"/>
      <c r="K202" s="1221"/>
      <c r="L202" s="1221"/>
      <c r="M202" s="1221"/>
      <c r="N202" s="1221"/>
      <c r="O202" s="1221"/>
      <c r="P202" s="1221"/>
      <c r="Q202" s="1221"/>
      <c r="R202" s="1221"/>
      <c r="S202" s="1221"/>
      <c r="T202" s="1221"/>
      <c r="U202" s="1221"/>
      <c r="V202" s="1221"/>
      <c r="W202" s="1221"/>
      <c r="X202" s="1243"/>
    </row>
    <row r="203" spans="1:24" x14ac:dyDescent="0.2">
      <c r="A203" s="1241"/>
      <c r="B203" s="1242"/>
      <c r="C203" s="1221"/>
      <c r="D203" s="1221"/>
      <c r="E203" s="1221"/>
      <c r="F203" s="1221"/>
      <c r="G203" s="1221"/>
      <c r="H203" s="1221"/>
      <c r="I203" s="1221"/>
      <c r="J203" s="1221"/>
      <c r="K203" s="1221"/>
      <c r="L203" s="1221"/>
      <c r="M203" s="1221"/>
      <c r="N203" s="1221"/>
      <c r="O203" s="1221"/>
      <c r="P203" s="1221"/>
      <c r="Q203" s="1221"/>
      <c r="R203" s="1221"/>
      <c r="S203" s="1221"/>
      <c r="T203" s="1221"/>
      <c r="U203" s="1221"/>
      <c r="V203" s="1221"/>
      <c r="W203" s="1221"/>
      <c r="X203" s="1243"/>
    </row>
    <row r="204" spans="1:24" x14ac:dyDescent="0.2">
      <c r="A204" s="1241"/>
      <c r="B204" s="1242"/>
      <c r="C204" s="1221"/>
      <c r="D204" s="1221"/>
      <c r="E204" s="1221"/>
      <c r="F204" s="1221"/>
      <c r="G204" s="1221"/>
      <c r="H204" s="1221"/>
      <c r="I204" s="1221"/>
      <c r="J204" s="1221"/>
      <c r="K204" s="1221"/>
      <c r="L204" s="1221"/>
      <c r="M204" s="1221"/>
      <c r="N204" s="1221"/>
      <c r="O204" s="1221"/>
      <c r="P204" s="1221"/>
      <c r="Q204" s="1221"/>
      <c r="R204" s="1221"/>
      <c r="S204" s="1221"/>
      <c r="T204" s="1221"/>
      <c r="U204" s="1221"/>
      <c r="V204" s="1221"/>
      <c r="W204" s="1221"/>
      <c r="X204" s="1243"/>
    </row>
    <row r="205" spans="1:24" x14ac:dyDescent="0.2">
      <c r="A205" s="1241"/>
      <c r="B205" s="1242"/>
      <c r="C205" s="1221"/>
      <c r="D205" s="1221"/>
      <c r="E205" s="1221"/>
      <c r="F205" s="1221"/>
      <c r="G205" s="1221"/>
      <c r="H205" s="1221"/>
      <c r="I205" s="1221"/>
      <c r="J205" s="1221"/>
      <c r="K205" s="1221"/>
      <c r="L205" s="1221"/>
      <c r="M205" s="1221"/>
      <c r="N205" s="1221"/>
      <c r="O205" s="1221"/>
      <c r="P205" s="1221"/>
      <c r="Q205" s="1221"/>
      <c r="R205" s="1221"/>
      <c r="S205" s="1221"/>
      <c r="T205" s="1221"/>
      <c r="U205" s="1221"/>
      <c r="V205" s="1221"/>
      <c r="W205" s="1221"/>
      <c r="X205" s="1243"/>
    </row>
    <row r="206" spans="1:24" x14ac:dyDescent="0.2">
      <c r="A206" s="1241"/>
      <c r="B206" s="1242"/>
      <c r="C206" s="1221"/>
      <c r="D206" s="1221"/>
      <c r="E206" s="1221"/>
      <c r="F206" s="1221"/>
      <c r="G206" s="1221"/>
      <c r="H206" s="1221"/>
      <c r="I206" s="1221"/>
      <c r="J206" s="1221"/>
      <c r="K206" s="1221"/>
      <c r="L206" s="1221"/>
      <c r="M206" s="1221"/>
      <c r="N206" s="1221"/>
      <c r="O206" s="1221"/>
      <c r="P206" s="1221"/>
      <c r="Q206" s="1221"/>
      <c r="R206" s="1221"/>
      <c r="S206" s="1221"/>
      <c r="T206" s="1221"/>
      <c r="U206" s="1221"/>
      <c r="V206" s="1221"/>
      <c r="W206" s="1221"/>
      <c r="X206" s="1243"/>
    </row>
    <row r="207" spans="1:24" x14ac:dyDescent="0.2">
      <c r="A207" s="1241"/>
      <c r="B207" s="1242"/>
      <c r="C207" s="1221"/>
      <c r="D207" s="1221"/>
      <c r="E207" s="1221"/>
      <c r="F207" s="1221"/>
      <c r="G207" s="1221"/>
      <c r="H207" s="1221"/>
      <c r="I207" s="1221"/>
      <c r="J207" s="1221"/>
      <c r="K207" s="1221"/>
      <c r="L207" s="1221"/>
      <c r="M207" s="1221"/>
      <c r="N207" s="1221"/>
      <c r="O207" s="1221"/>
      <c r="P207" s="1221"/>
      <c r="Q207" s="1221"/>
      <c r="R207" s="1221"/>
      <c r="S207" s="1221"/>
      <c r="T207" s="1221"/>
      <c r="U207" s="1221"/>
      <c r="V207" s="1221"/>
      <c r="W207" s="1221"/>
      <c r="X207" s="1243"/>
    </row>
    <row r="208" spans="1:24" x14ac:dyDescent="0.2">
      <c r="A208" s="1241"/>
      <c r="B208" s="1242"/>
      <c r="C208" s="1221"/>
      <c r="D208" s="1221"/>
      <c r="E208" s="1221"/>
      <c r="F208" s="1221"/>
      <c r="G208" s="1221"/>
      <c r="H208" s="1221"/>
      <c r="I208" s="1221"/>
      <c r="J208" s="1221"/>
      <c r="K208" s="1221"/>
      <c r="L208" s="1221"/>
      <c r="M208" s="1221"/>
      <c r="N208" s="1221"/>
      <c r="O208" s="1221"/>
      <c r="P208" s="1221"/>
      <c r="Q208" s="1221"/>
      <c r="R208" s="1221"/>
      <c r="S208" s="1221"/>
      <c r="T208" s="1221"/>
      <c r="U208" s="1221"/>
      <c r="V208" s="1221"/>
      <c r="W208" s="1221"/>
      <c r="X208" s="1243"/>
    </row>
    <row r="209" spans="1:24" x14ac:dyDescent="0.2">
      <c r="A209" s="1241"/>
      <c r="B209" s="1242"/>
      <c r="C209" s="1221"/>
      <c r="D209" s="1221"/>
      <c r="E209" s="1221"/>
      <c r="F209" s="1221"/>
      <c r="G209" s="1221"/>
      <c r="H209" s="1221"/>
      <c r="I209" s="1221"/>
      <c r="J209" s="1221"/>
      <c r="K209" s="1221"/>
      <c r="L209" s="1221"/>
      <c r="M209" s="1221"/>
      <c r="N209" s="1221"/>
      <c r="O209" s="1221"/>
      <c r="P209" s="1221"/>
      <c r="Q209" s="1221"/>
      <c r="R209" s="1221"/>
      <c r="S209" s="1221"/>
      <c r="T209" s="1221"/>
      <c r="U209" s="1221"/>
      <c r="V209" s="1221"/>
      <c r="W209" s="1221"/>
      <c r="X209" s="1243"/>
    </row>
    <row r="210" spans="1:24" x14ac:dyDescent="0.2">
      <c r="A210" s="1241"/>
      <c r="B210" s="1242"/>
      <c r="C210" s="1221"/>
      <c r="D210" s="1221"/>
      <c r="E210" s="1221"/>
      <c r="F210" s="1221"/>
      <c r="G210" s="1221"/>
      <c r="H210" s="1221"/>
      <c r="I210" s="1221"/>
      <c r="J210" s="1221"/>
      <c r="K210" s="1221"/>
      <c r="L210" s="1221"/>
      <c r="M210" s="1221"/>
      <c r="N210" s="1221"/>
      <c r="O210" s="1221"/>
      <c r="P210" s="1221"/>
      <c r="Q210" s="1221"/>
      <c r="R210" s="1221"/>
      <c r="S210" s="1221"/>
      <c r="T210" s="1221"/>
      <c r="U210" s="1221"/>
      <c r="V210" s="1221"/>
      <c r="W210" s="1221"/>
      <c r="X210" s="1243"/>
    </row>
    <row r="211" spans="1:24" x14ac:dyDescent="0.2">
      <c r="A211" s="1241"/>
      <c r="B211" s="1242"/>
      <c r="C211" s="1221"/>
      <c r="D211" s="1221"/>
      <c r="E211" s="1221"/>
      <c r="F211" s="1221"/>
      <c r="G211" s="1221"/>
      <c r="H211" s="1221"/>
      <c r="I211" s="1221"/>
      <c r="J211" s="1221"/>
      <c r="K211" s="1221"/>
      <c r="L211" s="1221"/>
      <c r="M211" s="1221"/>
      <c r="N211" s="1221"/>
      <c r="O211" s="1221"/>
      <c r="P211" s="1221"/>
      <c r="Q211" s="1221"/>
      <c r="R211" s="1221"/>
      <c r="S211" s="1221"/>
      <c r="T211" s="1221"/>
      <c r="U211" s="1221"/>
      <c r="V211" s="1221"/>
      <c r="W211" s="1221"/>
      <c r="X211" s="1243"/>
    </row>
    <row r="212" spans="1:24" x14ac:dyDescent="0.2">
      <c r="A212" s="1241"/>
      <c r="B212" s="1242"/>
      <c r="C212" s="1221"/>
      <c r="D212" s="1221"/>
      <c r="E212" s="1221"/>
      <c r="F212" s="1221"/>
      <c r="G212" s="1221"/>
      <c r="H212" s="1221"/>
      <c r="I212" s="1221"/>
      <c r="J212" s="1221"/>
      <c r="K212" s="1221"/>
      <c r="L212" s="1221"/>
      <c r="M212" s="1221"/>
      <c r="N212" s="1221"/>
      <c r="O212" s="1221"/>
      <c r="P212" s="1221"/>
      <c r="Q212" s="1221"/>
      <c r="R212" s="1221"/>
      <c r="S212" s="1221"/>
      <c r="T212" s="1221"/>
      <c r="U212" s="1221"/>
      <c r="V212" s="1221"/>
      <c r="W212" s="1221"/>
      <c r="X212" s="1243"/>
    </row>
    <row r="213" spans="1:24" x14ac:dyDescent="0.2">
      <c r="A213" s="1241"/>
      <c r="B213" s="1242"/>
      <c r="C213" s="1221"/>
      <c r="D213" s="1221"/>
      <c r="E213" s="1221"/>
      <c r="F213" s="1221"/>
      <c r="G213" s="1221"/>
      <c r="H213" s="1221"/>
      <c r="I213" s="1221"/>
      <c r="J213" s="1221"/>
      <c r="K213" s="1221"/>
      <c r="L213" s="1221"/>
      <c r="M213" s="1221"/>
      <c r="N213" s="1221"/>
      <c r="O213" s="1221"/>
      <c r="P213" s="1221"/>
      <c r="Q213" s="1221"/>
      <c r="R213" s="1221"/>
      <c r="S213" s="1221"/>
      <c r="T213" s="1221"/>
      <c r="U213" s="1221"/>
      <c r="V213" s="1221"/>
      <c r="W213" s="1221"/>
      <c r="X213" s="1243"/>
    </row>
    <row r="214" spans="1:24" x14ac:dyDescent="0.2">
      <c r="A214" s="1241"/>
      <c r="B214" s="1242"/>
      <c r="C214" s="1221"/>
      <c r="D214" s="1221"/>
      <c r="E214" s="1221"/>
      <c r="F214" s="1221"/>
      <c r="G214" s="1221"/>
      <c r="H214" s="1221"/>
      <c r="I214" s="1221"/>
      <c r="J214" s="1221"/>
      <c r="K214" s="1221"/>
      <c r="L214" s="1221"/>
      <c r="M214" s="1221"/>
      <c r="N214" s="1221"/>
      <c r="O214" s="1221"/>
      <c r="P214" s="1221"/>
      <c r="Q214" s="1221"/>
      <c r="R214" s="1221"/>
      <c r="S214" s="1221"/>
      <c r="T214" s="1221"/>
      <c r="U214" s="1221"/>
      <c r="V214" s="1221"/>
      <c r="W214" s="1221"/>
      <c r="X214" s="1243"/>
    </row>
    <row r="215" spans="1:24" x14ac:dyDescent="0.2">
      <c r="A215" s="1241"/>
      <c r="B215" s="1242"/>
      <c r="C215" s="1221"/>
      <c r="D215" s="1221"/>
      <c r="E215" s="1221"/>
      <c r="F215" s="1221"/>
      <c r="G215" s="1221"/>
      <c r="H215" s="1221"/>
      <c r="I215" s="1221"/>
      <c r="J215" s="1221"/>
      <c r="K215" s="1221"/>
      <c r="L215" s="1221"/>
      <c r="M215" s="1221"/>
      <c r="N215" s="1221"/>
      <c r="O215" s="1221"/>
      <c r="P215" s="1221"/>
      <c r="Q215" s="1221"/>
      <c r="R215" s="1221"/>
      <c r="S215" s="1221"/>
      <c r="T215" s="1221"/>
      <c r="U215" s="1221"/>
      <c r="V215" s="1221"/>
      <c r="W215" s="1221"/>
      <c r="X215" s="1243"/>
    </row>
    <row r="216" spans="1:24" x14ac:dyDescent="0.2">
      <c r="A216" s="1241"/>
      <c r="B216" s="1242"/>
      <c r="C216" s="1221"/>
      <c r="D216" s="1221"/>
      <c r="E216" s="1221"/>
      <c r="F216" s="1221"/>
      <c r="G216" s="1221"/>
      <c r="H216" s="1221"/>
      <c r="I216" s="1221"/>
      <c r="J216" s="1221"/>
      <c r="K216" s="1221"/>
      <c r="L216" s="1221"/>
      <c r="M216" s="1221"/>
      <c r="N216" s="1221"/>
      <c r="O216" s="1221"/>
      <c r="P216" s="1221"/>
      <c r="Q216" s="1221"/>
      <c r="R216" s="1221"/>
      <c r="S216" s="1221"/>
      <c r="T216" s="1221"/>
      <c r="U216" s="1221"/>
      <c r="V216" s="1221"/>
      <c r="W216" s="1221"/>
      <c r="X216" s="1243"/>
    </row>
    <row r="217" spans="1:24" x14ac:dyDescent="0.2">
      <c r="A217" s="1241"/>
      <c r="B217" s="1242"/>
      <c r="C217" s="1221"/>
      <c r="D217" s="1221"/>
      <c r="E217" s="1221"/>
      <c r="F217" s="1221"/>
      <c r="G217" s="1221"/>
      <c r="H217" s="1221"/>
      <c r="I217" s="1221"/>
      <c r="J217" s="1221"/>
      <c r="K217" s="1221"/>
      <c r="L217" s="1221"/>
      <c r="M217" s="1221"/>
      <c r="N217" s="1221"/>
      <c r="O217" s="1221"/>
      <c r="P217" s="1221"/>
      <c r="Q217" s="1221"/>
      <c r="R217" s="1221"/>
      <c r="S217" s="1221"/>
      <c r="T217" s="1221"/>
      <c r="U217" s="1221"/>
      <c r="V217" s="1221"/>
      <c r="W217" s="1221"/>
      <c r="X217" s="1243"/>
    </row>
    <row r="218" spans="1:24" x14ac:dyDescent="0.2">
      <c r="A218" s="1241"/>
      <c r="B218" s="1242"/>
      <c r="C218" s="1221"/>
      <c r="D218" s="1221"/>
      <c r="E218" s="1221"/>
      <c r="F218" s="1221"/>
      <c r="G218" s="1221"/>
      <c r="H218" s="1221"/>
      <c r="I218" s="1221"/>
      <c r="J218" s="1221"/>
      <c r="K218" s="1221"/>
      <c r="L218" s="1221"/>
      <c r="M218" s="1221"/>
      <c r="N218" s="1221"/>
      <c r="O218" s="1221"/>
      <c r="P218" s="1221"/>
      <c r="Q218" s="1221"/>
      <c r="R218" s="1221"/>
      <c r="S218" s="1221"/>
      <c r="T218" s="1221"/>
      <c r="U218" s="1221"/>
      <c r="V218" s="1221"/>
      <c r="W218" s="1221"/>
      <c r="X218" s="1243"/>
    </row>
    <row r="219" spans="1:24" x14ac:dyDescent="0.2">
      <c r="A219" s="1241"/>
      <c r="B219" s="1242"/>
      <c r="C219" s="1221"/>
      <c r="D219" s="1221"/>
      <c r="E219" s="1221"/>
      <c r="F219" s="1221"/>
      <c r="G219" s="1221"/>
      <c r="H219" s="1221"/>
      <c r="I219" s="1221"/>
      <c r="J219" s="1221"/>
      <c r="K219" s="1221"/>
      <c r="L219" s="1221"/>
      <c r="M219" s="1221"/>
      <c r="N219" s="1221"/>
      <c r="O219" s="1221"/>
      <c r="P219" s="1221"/>
      <c r="Q219" s="1221"/>
      <c r="R219" s="1221"/>
      <c r="S219" s="1221"/>
      <c r="T219" s="1221"/>
      <c r="U219" s="1221"/>
      <c r="V219" s="1221"/>
      <c r="W219" s="1221"/>
      <c r="X219" s="1243"/>
    </row>
    <row r="220" spans="1:24" x14ac:dyDescent="0.2">
      <c r="A220" s="1241"/>
      <c r="B220" s="1242"/>
      <c r="C220" s="1221"/>
      <c r="D220" s="1221"/>
      <c r="E220" s="1221"/>
      <c r="F220" s="1221"/>
      <c r="G220" s="1221"/>
      <c r="H220" s="1221"/>
      <c r="I220" s="1221"/>
      <c r="J220" s="1221"/>
      <c r="K220" s="1221"/>
      <c r="L220" s="1221"/>
      <c r="M220" s="1221"/>
      <c r="N220" s="1221"/>
      <c r="O220" s="1221"/>
      <c r="P220" s="1221"/>
      <c r="Q220" s="1221"/>
      <c r="R220" s="1221"/>
      <c r="S220" s="1221"/>
      <c r="T220" s="1221"/>
      <c r="U220" s="1221"/>
      <c r="V220" s="1221"/>
      <c r="W220" s="1221"/>
      <c r="X220" s="1243"/>
    </row>
    <row r="221" spans="1:24" x14ac:dyDescent="0.2">
      <c r="A221" s="1241"/>
      <c r="B221" s="1242"/>
      <c r="C221" s="1221"/>
      <c r="D221" s="1221"/>
      <c r="E221" s="1221"/>
      <c r="F221" s="1221"/>
      <c r="G221" s="1221"/>
      <c r="H221" s="1221"/>
      <c r="I221" s="1221"/>
      <c r="J221" s="1221"/>
      <c r="K221" s="1221"/>
      <c r="L221" s="1221"/>
      <c r="M221" s="1221"/>
      <c r="N221" s="1221"/>
      <c r="O221" s="1221"/>
      <c r="P221" s="1221"/>
      <c r="Q221" s="1221"/>
      <c r="R221" s="1221"/>
      <c r="S221" s="1221"/>
      <c r="T221" s="1221"/>
      <c r="U221" s="1221"/>
      <c r="V221" s="1221"/>
      <c r="W221" s="1221"/>
      <c r="X221" s="1243"/>
    </row>
    <row r="222" spans="1:24" x14ac:dyDescent="0.2">
      <c r="A222" s="1241"/>
      <c r="B222" s="1242"/>
      <c r="C222" s="1221"/>
      <c r="D222" s="1221"/>
      <c r="E222" s="1221"/>
      <c r="F222" s="1221"/>
      <c r="G222" s="1221"/>
      <c r="H222" s="1221"/>
      <c r="I222" s="1221"/>
      <c r="J222" s="1221"/>
      <c r="K222" s="1221"/>
      <c r="L222" s="1221"/>
      <c r="M222" s="1221"/>
      <c r="N222" s="1221"/>
      <c r="O222" s="1221"/>
      <c r="P222" s="1221"/>
      <c r="Q222" s="1221"/>
      <c r="R222" s="1221"/>
      <c r="S222" s="1221"/>
      <c r="T222" s="1221"/>
      <c r="U222" s="1221"/>
      <c r="V222" s="1221"/>
      <c r="W222" s="1221"/>
      <c r="X222" s="1243"/>
    </row>
    <row r="223" spans="1:24" x14ac:dyDescent="0.2">
      <c r="A223" s="1241"/>
      <c r="B223" s="1242"/>
      <c r="C223" s="1221"/>
      <c r="D223" s="1221"/>
      <c r="E223" s="1221"/>
      <c r="F223" s="1221"/>
      <c r="G223" s="1221"/>
      <c r="H223" s="1221"/>
      <c r="I223" s="1221"/>
      <c r="J223" s="1221"/>
      <c r="K223" s="1221"/>
      <c r="L223" s="1221"/>
      <c r="M223" s="1221"/>
      <c r="N223" s="1221"/>
      <c r="O223" s="1221"/>
      <c r="P223" s="1221"/>
      <c r="Q223" s="1221"/>
      <c r="R223" s="1221"/>
      <c r="S223" s="1221"/>
      <c r="T223" s="1221"/>
      <c r="U223" s="1221"/>
      <c r="V223" s="1221"/>
      <c r="W223" s="1221"/>
      <c r="X223" s="1243"/>
    </row>
    <row r="224" spans="1:24" x14ac:dyDescent="0.2">
      <c r="A224" s="1241"/>
      <c r="B224" s="1242"/>
      <c r="C224" s="1221"/>
      <c r="D224" s="1221"/>
      <c r="E224" s="1221"/>
      <c r="F224" s="1221"/>
      <c r="G224" s="1221"/>
      <c r="H224" s="1221"/>
      <c r="I224" s="1221"/>
      <c r="J224" s="1221"/>
      <c r="K224" s="1221"/>
      <c r="L224" s="1221"/>
      <c r="M224" s="1221"/>
      <c r="N224" s="1221"/>
      <c r="O224" s="1221"/>
      <c r="P224" s="1221"/>
      <c r="Q224" s="1221"/>
      <c r="R224" s="1221"/>
      <c r="S224" s="1221"/>
      <c r="T224" s="1221"/>
      <c r="U224" s="1221"/>
      <c r="V224" s="1221"/>
      <c r="W224" s="1221"/>
      <c r="X224" s="1243"/>
    </row>
    <row r="225" spans="1:24" x14ac:dyDescent="0.2">
      <c r="A225" s="1241"/>
      <c r="B225" s="1242"/>
      <c r="C225" s="1221"/>
      <c r="D225" s="1221"/>
      <c r="E225" s="1221"/>
      <c r="F225" s="1221"/>
      <c r="G225" s="1221"/>
      <c r="H225" s="1221"/>
      <c r="I225" s="1221"/>
      <c r="J225" s="1221"/>
      <c r="K225" s="1221"/>
      <c r="L225" s="1221"/>
      <c r="M225" s="1221"/>
      <c r="N225" s="1221"/>
      <c r="O225" s="1221"/>
      <c r="P225" s="1221"/>
      <c r="Q225" s="1221"/>
      <c r="R225" s="1221"/>
      <c r="S225" s="1221"/>
      <c r="T225" s="1221"/>
      <c r="U225" s="1221"/>
      <c r="V225" s="1221"/>
      <c r="W225" s="1221"/>
      <c r="X225" s="1243"/>
    </row>
    <row r="226" spans="1:24" x14ac:dyDescent="0.2">
      <c r="A226" s="1244"/>
      <c r="B226" s="1245"/>
      <c r="C226" s="1222"/>
      <c r="D226" s="1222"/>
      <c r="E226" s="1222"/>
      <c r="F226" s="1222"/>
      <c r="G226" s="1222"/>
      <c r="H226" s="1222"/>
      <c r="I226" s="1222"/>
      <c r="J226" s="1222"/>
      <c r="K226" s="1222"/>
      <c r="L226" s="1222"/>
      <c r="M226" s="1222"/>
      <c r="N226" s="1222"/>
      <c r="O226" s="1222"/>
      <c r="P226" s="1222"/>
      <c r="Q226" s="1222"/>
      <c r="R226" s="1222"/>
      <c r="S226" s="1222"/>
      <c r="T226" s="1222"/>
      <c r="U226" s="1222"/>
      <c r="V226" s="1222"/>
      <c r="W226" s="1222"/>
      <c r="X226" s="1246"/>
    </row>
  </sheetData>
  <mergeCells count="547">
    <mergeCell ref="A1:X1"/>
    <mergeCell ref="A180:B180"/>
    <mergeCell ref="A2:A3"/>
    <mergeCell ref="B2:B3"/>
    <mergeCell ref="H2:H3"/>
    <mergeCell ref="I2:K2"/>
    <mergeCell ref="L2:L3"/>
    <mergeCell ref="M2:M3"/>
    <mergeCell ref="N2:N3"/>
    <mergeCell ref="W25:W28"/>
    <mergeCell ref="X25:X28"/>
    <mergeCell ref="A33:A37"/>
    <mergeCell ref="C33:C37"/>
    <mergeCell ref="D33:D37"/>
    <mergeCell ref="H33:H37"/>
    <mergeCell ref="J33:J37"/>
    <mergeCell ref="N29:N32"/>
    <mergeCell ref="O29:O32"/>
    <mergeCell ref="T29:T32"/>
    <mergeCell ref="U29:U32"/>
    <mergeCell ref="V29:V32"/>
    <mergeCell ref="L33:L37"/>
    <mergeCell ref="M33:M37"/>
    <mergeCell ref="N33:N37"/>
    <mergeCell ref="AO2:AO3"/>
    <mergeCell ref="AP2:AP3"/>
    <mergeCell ref="A21:A24"/>
    <mergeCell ref="C21:C24"/>
    <mergeCell ref="D21:D24"/>
    <mergeCell ref="H21:H24"/>
    <mergeCell ref="J21:J24"/>
    <mergeCell ref="L21:L24"/>
    <mergeCell ref="AI2:AI3"/>
    <mergeCell ref="AJ2:AJ3"/>
    <mergeCell ref="AK2:AK3"/>
    <mergeCell ref="AL2:AL3"/>
    <mergeCell ref="AM2:AM3"/>
    <mergeCell ref="AN2:AN3"/>
    <mergeCell ref="O2:O3"/>
    <mergeCell ref="T2:V2"/>
    <mergeCell ref="W2:W3"/>
    <mergeCell ref="X2:X3"/>
    <mergeCell ref="Y2:AG2"/>
    <mergeCell ref="AH2:AH3"/>
    <mergeCell ref="AO21:AO24"/>
    <mergeCell ref="AP21:AP24"/>
    <mergeCell ref="U21:U24"/>
    <mergeCell ref="V21:V24"/>
    <mergeCell ref="A25:A28"/>
    <mergeCell ref="C25:C28"/>
    <mergeCell ref="D25:D28"/>
    <mergeCell ref="H25:H28"/>
    <mergeCell ref="AL21:AL24"/>
    <mergeCell ref="AM21:AM24"/>
    <mergeCell ref="AN21:AN24"/>
    <mergeCell ref="W21:W24"/>
    <mergeCell ref="X21:X24"/>
    <mergeCell ref="Y21:Y24"/>
    <mergeCell ref="Z21:Z24"/>
    <mergeCell ref="AA21:AA24"/>
    <mergeCell ref="AB21:AB24"/>
    <mergeCell ref="M21:M24"/>
    <mergeCell ref="N21:N24"/>
    <mergeCell ref="O21:O24"/>
    <mergeCell ref="T21:T24"/>
    <mergeCell ref="O25:O28"/>
    <mergeCell ref="T25:T28"/>
    <mergeCell ref="V25:V28"/>
    <mergeCell ref="Y25:Y28"/>
    <mergeCell ref="Z25:Z28"/>
    <mergeCell ref="J25:J28"/>
    <mergeCell ref="L25:L28"/>
    <mergeCell ref="AP25:AP28"/>
    <mergeCell ref="AQ21:AQ24"/>
    <mergeCell ref="AC21:AC24"/>
    <mergeCell ref="AE21:AE24"/>
    <mergeCell ref="AG21:AG24"/>
    <mergeCell ref="AH21:AH24"/>
    <mergeCell ref="AI21:AI24"/>
    <mergeCell ref="AK21:AK24"/>
    <mergeCell ref="A29:A32"/>
    <mergeCell ref="C29:C32"/>
    <mergeCell ref="D29:D32"/>
    <mergeCell ref="H29:H32"/>
    <mergeCell ref="J29:J32"/>
    <mergeCell ref="L29:L32"/>
    <mergeCell ref="M29:M32"/>
    <mergeCell ref="AI25:AI28"/>
    <mergeCell ref="AK25:AK28"/>
    <mergeCell ref="AA25:AA28"/>
    <mergeCell ref="AB25:AB28"/>
    <mergeCell ref="AC25:AC28"/>
    <mergeCell ref="AE25:AE28"/>
    <mergeCell ref="AG25:AG28"/>
    <mergeCell ref="AH25:AH28"/>
    <mergeCell ref="U25:U28"/>
    <mergeCell ref="M25:M28"/>
    <mergeCell ref="N25:N28"/>
    <mergeCell ref="AL29:AL32"/>
    <mergeCell ref="AM29:AM32"/>
    <mergeCell ref="X29:X32"/>
    <mergeCell ref="Y29:Y32"/>
    <mergeCell ref="AA29:AA32"/>
    <mergeCell ref="AB29:AB32"/>
    <mergeCell ref="AC29:AC32"/>
    <mergeCell ref="AE29:AE32"/>
    <mergeCell ref="AQ25:AQ28"/>
    <mergeCell ref="AL25:AL28"/>
    <mergeCell ref="AM25:AM28"/>
    <mergeCell ref="AN25:AN28"/>
    <mergeCell ref="AO25:AO28"/>
    <mergeCell ref="AQ29:AQ32"/>
    <mergeCell ref="O33:O37"/>
    <mergeCell ref="W33:W37"/>
    <mergeCell ref="X33:X37"/>
    <mergeCell ref="AN29:AN32"/>
    <mergeCell ref="AO29:AO32"/>
    <mergeCell ref="AP29:AP32"/>
    <mergeCell ref="W29:W32"/>
    <mergeCell ref="AP33:AP37"/>
    <mergeCell ref="AQ33:AQ37"/>
    <mergeCell ref="AI33:AI37"/>
    <mergeCell ref="AK33:AK37"/>
    <mergeCell ref="AL33:AL37"/>
    <mergeCell ref="AM33:AM37"/>
    <mergeCell ref="AN33:AN37"/>
    <mergeCell ref="AO33:AO37"/>
    <mergeCell ref="AA33:AA37"/>
    <mergeCell ref="AB33:AB37"/>
    <mergeCell ref="AC33:AC37"/>
    <mergeCell ref="AE33:AE37"/>
    <mergeCell ref="AG33:AG37"/>
    <mergeCell ref="AH33:AH37"/>
    <mergeCell ref="AH29:AH32"/>
    <mergeCell ref="AI29:AI32"/>
    <mergeCell ref="AK29:AK32"/>
    <mergeCell ref="T39:T42"/>
    <mergeCell ref="U39:U42"/>
    <mergeCell ref="V39:V42"/>
    <mergeCell ref="W39:W42"/>
    <mergeCell ref="AG29:AG32"/>
    <mergeCell ref="A39:A42"/>
    <mergeCell ref="C39:C42"/>
    <mergeCell ref="D39:D42"/>
    <mergeCell ref="H39:H42"/>
    <mergeCell ref="J39:J42"/>
    <mergeCell ref="L39:L42"/>
    <mergeCell ref="M39:M42"/>
    <mergeCell ref="AN43:AN47"/>
    <mergeCell ref="AM39:AM42"/>
    <mergeCell ref="AN39:AN42"/>
    <mergeCell ref="J43:J47"/>
    <mergeCell ref="L43:L47"/>
    <mergeCell ref="M43:M47"/>
    <mergeCell ref="N43:N47"/>
    <mergeCell ref="O43:O47"/>
    <mergeCell ref="W43:W47"/>
    <mergeCell ref="AO39:AO42"/>
    <mergeCell ref="AP39:AP42"/>
    <mergeCell ref="AQ39:AQ42"/>
    <mergeCell ref="A43:A47"/>
    <mergeCell ref="C43:C47"/>
    <mergeCell ref="D43:D47"/>
    <mergeCell ref="AE39:AE42"/>
    <mergeCell ref="AG39:AG42"/>
    <mergeCell ref="AH39:AH42"/>
    <mergeCell ref="AI39:AI42"/>
    <mergeCell ref="AK39:AK42"/>
    <mergeCell ref="AL39:AL42"/>
    <mergeCell ref="X39:X42"/>
    <mergeCell ref="Y39:Y42"/>
    <mergeCell ref="Z39:Z42"/>
    <mergeCell ref="AA39:AA42"/>
    <mergeCell ref="AB39:AB42"/>
    <mergeCell ref="AC39:AC42"/>
    <mergeCell ref="N39:N42"/>
    <mergeCell ref="O39:O42"/>
    <mergeCell ref="V43:V47"/>
    <mergeCell ref="U43:U47"/>
    <mergeCell ref="AO43:AO47"/>
    <mergeCell ref="AP43:AP47"/>
    <mergeCell ref="AQ43:AQ47"/>
    <mergeCell ref="A48:A51"/>
    <mergeCell ref="C48:C51"/>
    <mergeCell ref="D48:D51"/>
    <mergeCell ref="H48:H51"/>
    <mergeCell ref="AG43:AG47"/>
    <mergeCell ref="AH43:AH47"/>
    <mergeCell ref="AI43:AI47"/>
    <mergeCell ref="AK43:AK47"/>
    <mergeCell ref="AL43:AL47"/>
    <mergeCell ref="AM43:AM47"/>
    <mergeCell ref="Z43:Z47"/>
    <mergeCell ref="AA43:AA47"/>
    <mergeCell ref="AB43:AB47"/>
    <mergeCell ref="AC43:AC47"/>
    <mergeCell ref="AE43:AE47"/>
    <mergeCell ref="AF43:AF47"/>
    <mergeCell ref="T43:T47"/>
    <mergeCell ref="U48:U51"/>
    <mergeCell ref="V48:V51"/>
    <mergeCell ref="W48:W51"/>
    <mergeCell ref="X43:X47"/>
    <mergeCell ref="Y43:Y47"/>
    <mergeCell ref="H43:H47"/>
    <mergeCell ref="D64:D69"/>
    <mergeCell ref="H64:H69"/>
    <mergeCell ref="J64:J69"/>
    <mergeCell ref="L64:L69"/>
    <mergeCell ref="M64:M69"/>
    <mergeCell ref="X48:X51"/>
    <mergeCell ref="Y48:Y51"/>
    <mergeCell ref="X64:X69"/>
    <mergeCell ref="M48:M51"/>
    <mergeCell ref="N48:N51"/>
    <mergeCell ref="O48:O51"/>
    <mergeCell ref="T48:T51"/>
    <mergeCell ref="AP48:AP51"/>
    <mergeCell ref="AQ48:AQ51"/>
    <mergeCell ref="AI48:AI51"/>
    <mergeCell ref="AK48:AK51"/>
    <mergeCell ref="AL48:AL51"/>
    <mergeCell ref="AM48:AM51"/>
    <mergeCell ref="AN48:AN51"/>
    <mergeCell ref="AO48:AO51"/>
    <mergeCell ref="AA48:AA51"/>
    <mergeCell ref="AB48:AB51"/>
    <mergeCell ref="AC48:AC51"/>
    <mergeCell ref="AE48:AE51"/>
    <mergeCell ref="AG48:AG51"/>
    <mergeCell ref="AH48:AH51"/>
    <mergeCell ref="Z48:Z51"/>
    <mergeCell ref="J48:J51"/>
    <mergeCell ref="L48:L51"/>
    <mergeCell ref="AN64:AN69"/>
    <mergeCell ref="AO64:AO69"/>
    <mergeCell ref="AP64:AP69"/>
    <mergeCell ref="A70:A73"/>
    <mergeCell ref="C70:C73"/>
    <mergeCell ref="D70:D73"/>
    <mergeCell ref="H70:H73"/>
    <mergeCell ref="J70:J73"/>
    <mergeCell ref="L70:L73"/>
    <mergeCell ref="Z64:Z69"/>
    <mergeCell ref="AH64:AH69"/>
    <mergeCell ref="AI64:AI69"/>
    <mergeCell ref="AK64:AK69"/>
    <mergeCell ref="AL64:AL69"/>
    <mergeCell ref="AM64:AM69"/>
    <mergeCell ref="N64:N69"/>
    <mergeCell ref="O64:O69"/>
    <mergeCell ref="T64:T69"/>
    <mergeCell ref="U64:U69"/>
    <mergeCell ref="AL70:AL73"/>
    <mergeCell ref="W64:W69"/>
    <mergeCell ref="W70:W73"/>
    <mergeCell ref="X70:X73"/>
    <mergeCell ref="Y70:Y72"/>
    <mergeCell ref="Z70:Z73"/>
    <mergeCell ref="AA70:AA73"/>
    <mergeCell ref="AB70:AB73"/>
    <mergeCell ref="AI74:AI78"/>
    <mergeCell ref="A64:A69"/>
    <mergeCell ref="C64:C69"/>
    <mergeCell ref="M70:M73"/>
    <mergeCell ref="N70:N73"/>
    <mergeCell ref="V74:V78"/>
    <mergeCell ref="W74:W78"/>
    <mergeCell ref="X74:X78"/>
    <mergeCell ref="O70:O73"/>
    <mergeCell ref="T70:T73"/>
    <mergeCell ref="U70:U73"/>
    <mergeCell ref="V70:V73"/>
    <mergeCell ref="A74:A78"/>
    <mergeCell ref="C74:C78"/>
    <mergeCell ref="D74:D78"/>
    <mergeCell ref="AE74:AE78"/>
    <mergeCell ref="AG74:AG78"/>
    <mergeCell ref="T74:T78"/>
    <mergeCell ref="AM70:AM73"/>
    <mergeCell ref="AN70:AN73"/>
    <mergeCell ref="AO70:AO73"/>
    <mergeCell ref="AP70:AP73"/>
    <mergeCell ref="AC70:AC73"/>
    <mergeCell ref="AE70:AE73"/>
    <mergeCell ref="AG70:AG73"/>
    <mergeCell ref="AH70:AH73"/>
    <mergeCell ref="AI70:AI73"/>
    <mergeCell ref="AK70:AK73"/>
    <mergeCell ref="U74:U78"/>
    <mergeCell ref="Y74:Y78"/>
    <mergeCell ref="Z74:Z78"/>
    <mergeCell ref="V85:V90"/>
    <mergeCell ref="AO74:AO78"/>
    <mergeCell ref="AP74:AP78"/>
    <mergeCell ref="AK74:AK78"/>
    <mergeCell ref="AL74:AL78"/>
    <mergeCell ref="AM74:AM78"/>
    <mergeCell ref="AN74:AN78"/>
    <mergeCell ref="AP79:AP84"/>
    <mergeCell ref="Y81:Y84"/>
    <mergeCell ref="AM79:AM84"/>
    <mergeCell ref="AN79:AN84"/>
    <mergeCell ref="AO79:AO84"/>
    <mergeCell ref="AN85:AN90"/>
    <mergeCell ref="AO85:AO90"/>
    <mergeCell ref="AP85:AP90"/>
    <mergeCell ref="AM85:AM90"/>
    <mergeCell ref="C79:C84"/>
    <mergeCell ref="D79:D84"/>
    <mergeCell ref="H79:H84"/>
    <mergeCell ref="J79:J84"/>
    <mergeCell ref="L79:L84"/>
    <mergeCell ref="M79:M84"/>
    <mergeCell ref="AH74:AH78"/>
    <mergeCell ref="AG79:AG84"/>
    <mergeCell ref="AH79:AH84"/>
    <mergeCell ref="T79:T84"/>
    <mergeCell ref="U79:U84"/>
    <mergeCell ref="V79:V84"/>
    <mergeCell ref="W79:W84"/>
    <mergeCell ref="X79:X84"/>
    <mergeCell ref="H74:H78"/>
    <mergeCell ref="J74:J78"/>
    <mergeCell ref="L74:L78"/>
    <mergeCell ref="M74:M78"/>
    <mergeCell ref="N74:N78"/>
    <mergeCell ref="O74:O78"/>
    <mergeCell ref="N79:N84"/>
    <mergeCell ref="AA74:AA78"/>
    <mergeCell ref="AB74:AB78"/>
    <mergeCell ref="AC74:AC78"/>
    <mergeCell ref="A85:A90"/>
    <mergeCell ref="C85:C90"/>
    <mergeCell ref="D85:D90"/>
    <mergeCell ref="H85:H90"/>
    <mergeCell ref="J85:J90"/>
    <mergeCell ref="L85:L90"/>
    <mergeCell ref="AI79:AI84"/>
    <mergeCell ref="AK79:AK84"/>
    <mergeCell ref="AL79:AL84"/>
    <mergeCell ref="AA79:AA84"/>
    <mergeCell ref="AB79:AB84"/>
    <mergeCell ref="AC79:AC84"/>
    <mergeCell ref="AE79:AE84"/>
    <mergeCell ref="AL85:AL90"/>
    <mergeCell ref="Z79:Z84"/>
    <mergeCell ref="O79:O84"/>
    <mergeCell ref="P79:P84"/>
    <mergeCell ref="Q79:Q84"/>
    <mergeCell ref="R79:R84"/>
    <mergeCell ref="S79:S84"/>
    <mergeCell ref="O85:O90"/>
    <mergeCell ref="T85:T90"/>
    <mergeCell ref="U85:U90"/>
    <mergeCell ref="A79:A84"/>
    <mergeCell ref="A91:A95"/>
    <mergeCell ref="C91:C95"/>
    <mergeCell ref="D91:D95"/>
    <mergeCell ref="H91:H95"/>
    <mergeCell ref="J91:J95"/>
    <mergeCell ref="AG85:AG90"/>
    <mergeCell ref="AH85:AH90"/>
    <mergeCell ref="AI85:AI90"/>
    <mergeCell ref="AK85:AK90"/>
    <mergeCell ref="Y85:Y90"/>
    <mergeCell ref="Z85:Z90"/>
    <mergeCell ref="AA85:AA90"/>
    <mergeCell ref="AB85:AB90"/>
    <mergeCell ref="AC85:AC90"/>
    <mergeCell ref="AE85:AE90"/>
    <mergeCell ref="M85:M90"/>
    <mergeCell ref="N85:N90"/>
    <mergeCell ref="V91:V95"/>
    <mergeCell ref="W91:W95"/>
    <mergeCell ref="X91:X95"/>
    <mergeCell ref="Y91:Y95"/>
    <mergeCell ref="Z91:Z95"/>
    <mergeCell ref="AA91:AA95"/>
    <mergeCell ref="L91:L95"/>
    <mergeCell ref="M91:M95"/>
    <mergeCell ref="N91:N95"/>
    <mergeCell ref="O91:O95"/>
    <mergeCell ref="T91:T95"/>
    <mergeCell ref="U91:U95"/>
    <mergeCell ref="AK91:AK95"/>
    <mergeCell ref="AL91:AL95"/>
    <mergeCell ref="AM91:AM95"/>
    <mergeCell ref="AN91:AN95"/>
    <mergeCell ref="AO91:AO95"/>
    <mergeCell ref="AP91:AP95"/>
    <mergeCell ref="AB91:AB95"/>
    <mergeCell ref="AC91:AC95"/>
    <mergeCell ref="AE91:AE95"/>
    <mergeCell ref="AG91:AG95"/>
    <mergeCell ref="AH91:AH95"/>
    <mergeCell ref="AI91:AI95"/>
    <mergeCell ref="N100:N103"/>
    <mergeCell ref="O100:O103"/>
    <mergeCell ref="T100:T103"/>
    <mergeCell ref="U100:U103"/>
    <mergeCell ref="AB100:AB103"/>
    <mergeCell ref="A100:A103"/>
    <mergeCell ref="C100:C103"/>
    <mergeCell ref="D100:D103"/>
    <mergeCell ref="H100:H103"/>
    <mergeCell ref="J100:J103"/>
    <mergeCell ref="AM100:AM103"/>
    <mergeCell ref="A104:A109"/>
    <mergeCell ref="C104:C109"/>
    <mergeCell ref="D104:D109"/>
    <mergeCell ref="H104:H109"/>
    <mergeCell ref="J104:J109"/>
    <mergeCell ref="L104:L109"/>
    <mergeCell ref="M104:M109"/>
    <mergeCell ref="AC100:AC103"/>
    <mergeCell ref="AE100:AE103"/>
    <mergeCell ref="AG100:AG103"/>
    <mergeCell ref="AH100:AH103"/>
    <mergeCell ref="AK100:AK103"/>
    <mergeCell ref="AL100:AL103"/>
    <mergeCell ref="V100:V103"/>
    <mergeCell ref="W100:W103"/>
    <mergeCell ref="X100:X103"/>
    <mergeCell ref="Y100:Y103"/>
    <mergeCell ref="AA100:AA103"/>
    <mergeCell ref="L100:L103"/>
    <mergeCell ref="M100:M103"/>
    <mergeCell ref="C153:C157"/>
    <mergeCell ref="D153:D157"/>
    <mergeCell ref="H153:H157"/>
    <mergeCell ref="J153:J157"/>
    <mergeCell ref="AG104:AG109"/>
    <mergeCell ref="AH104:AH109"/>
    <mergeCell ref="AK104:AK109"/>
    <mergeCell ref="W153:W157"/>
    <mergeCell ref="L153:L157"/>
    <mergeCell ref="M153:M157"/>
    <mergeCell ref="N153:N157"/>
    <mergeCell ref="O153:O157"/>
    <mergeCell ref="P153:P157"/>
    <mergeCell ref="Q153:Q157"/>
    <mergeCell ref="A153:A157"/>
    <mergeCell ref="L158:L162"/>
    <mergeCell ref="M158:M162"/>
    <mergeCell ref="N158:N162"/>
    <mergeCell ref="O158:O162"/>
    <mergeCell ref="V158:V162"/>
    <mergeCell ref="AL104:AL109"/>
    <mergeCell ref="N104:N109"/>
    <mergeCell ref="O104:O109"/>
    <mergeCell ref="AA104:AA109"/>
    <mergeCell ref="AB104:AB109"/>
    <mergeCell ref="AC104:AC109"/>
    <mergeCell ref="AE104:AE109"/>
    <mergeCell ref="AI153:AI157"/>
    <mergeCell ref="AK153:AK157"/>
    <mergeCell ref="AL153:AL157"/>
    <mergeCell ref="X153:X157"/>
    <mergeCell ref="AH153:AH157"/>
    <mergeCell ref="D158:D162"/>
    <mergeCell ref="H158:H162"/>
    <mergeCell ref="J158:J162"/>
    <mergeCell ref="T153:T157"/>
    <mergeCell ref="U153:U157"/>
    <mergeCell ref="V153:V157"/>
    <mergeCell ref="AH158:AH162"/>
    <mergeCell ref="AI158:AI162"/>
    <mergeCell ref="AK158:AK162"/>
    <mergeCell ref="AL158:AL162"/>
    <mergeCell ref="T158:T162"/>
    <mergeCell ref="U158:U162"/>
    <mergeCell ref="A164:A165"/>
    <mergeCell ref="C164:C165"/>
    <mergeCell ref="D164:D165"/>
    <mergeCell ref="H164:H165"/>
    <mergeCell ref="J164:J165"/>
    <mergeCell ref="L164:L165"/>
    <mergeCell ref="AA164:AA165"/>
    <mergeCell ref="AB164:AB165"/>
    <mergeCell ref="AC164:AC165"/>
    <mergeCell ref="AE164:AE165"/>
    <mergeCell ref="M164:M165"/>
    <mergeCell ref="N164:N165"/>
    <mergeCell ref="O164:O165"/>
    <mergeCell ref="T164:T165"/>
    <mergeCell ref="U164:U165"/>
    <mergeCell ref="V164:V165"/>
    <mergeCell ref="A158:A162"/>
    <mergeCell ref="C158:C162"/>
    <mergeCell ref="N166:N169"/>
    <mergeCell ref="O166:O169"/>
    <mergeCell ref="T166:T169"/>
    <mergeCell ref="U166:U169"/>
    <mergeCell ref="V166:V169"/>
    <mergeCell ref="W166:W169"/>
    <mergeCell ref="AL164:AL165"/>
    <mergeCell ref="A166:A169"/>
    <mergeCell ref="B166:B169"/>
    <mergeCell ref="C166:C169"/>
    <mergeCell ref="D166:D169"/>
    <mergeCell ref="H166:H169"/>
    <mergeCell ref="J166:J169"/>
    <mergeCell ref="L166:L169"/>
    <mergeCell ref="M166:M169"/>
    <mergeCell ref="AF164:AF165"/>
    <mergeCell ref="AG164:AG165"/>
    <mergeCell ref="AH164:AH165"/>
    <mergeCell ref="AI164:AI165"/>
    <mergeCell ref="AJ164:AJ165"/>
    <mergeCell ref="AK164:AK165"/>
    <mergeCell ref="W164:W165"/>
    <mergeCell ref="X164:X165"/>
    <mergeCell ref="AF166:AF169"/>
    <mergeCell ref="AG166:AG169"/>
    <mergeCell ref="AH166:AH169"/>
    <mergeCell ref="AI166:AI169"/>
    <mergeCell ref="AK166:AK169"/>
    <mergeCell ref="AL166:AL169"/>
    <mergeCell ref="X166:X169"/>
    <mergeCell ref="Y166:Y169"/>
    <mergeCell ref="AA166:AA169"/>
    <mergeCell ref="AB166:AB169"/>
    <mergeCell ref="AC166:AC169"/>
    <mergeCell ref="AE166:AE169"/>
    <mergeCell ref="AH170:AH171"/>
    <mergeCell ref="V170:V171"/>
    <mergeCell ref="W170:W171"/>
    <mergeCell ref="A170:A171"/>
    <mergeCell ref="C170:C171"/>
    <mergeCell ref="D170:D171"/>
    <mergeCell ref="H170:H171"/>
    <mergeCell ref="J170:J171"/>
    <mergeCell ref="X170:X171"/>
    <mergeCell ref="AC170:AC171"/>
    <mergeCell ref="AF170:AF171"/>
    <mergeCell ref="AG170:AG171"/>
    <mergeCell ref="R170:R171"/>
    <mergeCell ref="S170:S171"/>
    <mergeCell ref="T170:T171"/>
    <mergeCell ref="U170:U171"/>
    <mergeCell ref="L170:L171"/>
    <mergeCell ref="M170:M171"/>
    <mergeCell ref="N170:N171"/>
    <mergeCell ref="O170:O171"/>
    <mergeCell ref="P170:P171"/>
    <mergeCell ref="Q170:Q171"/>
  </mergeCells>
  <pageMargins left="0.70866141732283472" right="0.70866141732283472" top="0.74803149606299213" bottom="0.74803149606299213" header="0.31496062992125984" footer="0.31496062992125984"/>
  <pageSetup scale="75"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66FF"/>
  </sheetPr>
  <dimension ref="A1:AR256"/>
  <sheetViews>
    <sheetView zoomScale="70" zoomScaleNormal="70" workbookViewId="0">
      <pane xSplit="4" ySplit="8" topLeftCell="E32" activePane="bottomRight" state="frozen"/>
      <selection pane="topRight" activeCell="E1" sqref="E1"/>
      <selection pane="bottomLeft" activeCell="A9" sqref="A9"/>
      <selection pane="bottomRight" activeCell="C39" sqref="C39:C43"/>
    </sheetView>
  </sheetViews>
  <sheetFormatPr baseColWidth="10" defaultRowHeight="15" x14ac:dyDescent="0.25"/>
  <cols>
    <col min="1" max="1" width="9.28515625" style="2" customWidth="1"/>
    <col min="2" max="2" width="26.42578125" style="2" customWidth="1"/>
    <col min="3" max="3" width="5.85546875" style="2" customWidth="1"/>
    <col min="4" max="4" width="13.7109375" style="2" customWidth="1"/>
    <col min="5" max="5" width="12.28515625" style="2" customWidth="1"/>
    <col min="6" max="6" width="6.5703125" style="2" customWidth="1"/>
    <col min="7" max="7" width="13.28515625" style="2" customWidth="1"/>
    <col min="8" max="8" width="14.140625" style="2" customWidth="1"/>
    <col min="9" max="9" width="13.7109375" style="2" customWidth="1"/>
    <col min="10" max="10" width="6.85546875" style="2" customWidth="1"/>
    <col min="11" max="11" width="15.85546875" style="2" customWidth="1"/>
    <col min="12" max="12" width="14.140625" style="2" customWidth="1"/>
    <col min="13" max="13" width="16.85546875" style="2" customWidth="1"/>
    <col min="14" max="14" width="17.5703125" style="2" customWidth="1"/>
    <col min="15" max="15" width="12.85546875" style="2" customWidth="1"/>
    <col min="16" max="16" width="16.85546875" style="72" customWidth="1"/>
    <col min="17" max="20" width="11.42578125" style="63" hidden="1" customWidth="1"/>
    <col min="21" max="21" width="12.140625" style="2" customWidth="1"/>
    <col min="22" max="22" width="14.5703125" style="2" bestFit="1" customWidth="1"/>
    <col min="23" max="23" width="14" style="2" customWidth="1"/>
    <col min="24" max="24" width="12.28515625" style="2" customWidth="1"/>
    <col min="25" max="25" width="12.42578125" style="2" bestFit="1" customWidth="1"/>
    <col min="26" max="26" width="15" style="2" customWidth="1"/>
    <col min="27" max="27" width="16.42578125" style="2" customWidth="1"/>
    <col min="28" max="28" width="15" style="2" customWidth="1"/>
    <col min="29" max="29" width="16" style="2" customWidth="1"/>
    <col min="30" max="31" width="11.42578125" style="2" customWidth="1"/>
    <col min="32" max="32" width="15.28515625" style="2" customWidth="1"/>
    <col min="33" max="33" width="14.7109375" style="2" customWidth="1"/>
    <col min="34" max="34" width="14.85546875" style="2" customWidth="1"/>
    <col min="35" max="35" width="11.42578125" style="2"/>
    <col min="36" max="36" width="16" style="2" bestFit="1" customWidth="1"/>
    <col min="37" max="37" width="15.42578125" style="2" customWidth="1"/>
    <col min="38" max="38" width="12" style="2" bestFit="1" customWidth="1"/>
    <col min="39" max="39" width="15.42578125" style="2" customWidth="1"/>
    <col min="40" max="40" width="11.7109375" style="65" customWidth="1"/>
    <col min="41" max="41" width="11.42578125" style="275"/>
    <col min="42" max="42" width="11.42578125" style="344"/>
    <col min="43" max="43" width="11.42578125" style="275"/>
    <col min="44" max="44" width="11.42578125" style="903"/>
    <col min="45" max="16384" width="11.42578125" style="2"/>
  </cols>
  <sheetData>
    <row r="1" spans="1:44" x14ac:dyDescent="0.25">
      <c r="A1" s="1740" t="s">
        <v>0</v>
      </c>
      <c r="B1" s="1740"/>
      <c r="C1" s="1740"/>
      <c r="D1" s="1740"/>
      <c r="E1" s="1740"/>
      <c r="F1" s="1740"/>
      <c r="G1" s="1740"/>
      <c r="H1" s="1740"/>
      <c r="I1" s="1740"/>
      <c r="J1" s="1740"/>
      <c r="K1" s="1740"/>
      <c r="L1" s="1740"/>
      <c r="M1" s="1740"/>
      <c r="N1" s="1740"/>
      <c r="O1" s="1740"/>
      <c r="P1" s="1740"/>
      <c r="Q1" s="283"/>
      <c r="R1" s="283"/>
      <c r="S1" s="283"/>
      <c r="T1" s="283"/>
      <c r="U1" s="284"/>
      <c r="V1" s="284"/>
      <c r="W1" s="284"/>
      <c r="X1" s="284"/>
      <c r="Y1" s="285"/>
      <c r="Z1" s="42"/>
      <c r="AA1" s="42"/>
      <c r="AB1" s="42"/>
      <c r="AC1" s="42"/>
      <c r="AD1" s="42"/>
      <c r="AE1" s="42"/>
      <c r="AF1" s="42"/>
      <c r="AG1" s="42"/>
      <c r="AH1" s="42"/>
      <c r="AI1" s="42"/>
      <c r="AJ1" s="42"/>
      <c r="AK1" s="42"/>
      <c r="AL1" s="42"/>
      <c r="AM1" s="42"/>
      <c r="AN1" s="906"/>
    </row>
    <row r="2" spans="1:44" x14ac:dyDescent="0.25">
      <c r="A2" s="1740" t="s">
        <v>43</v>
      </c>
      <c r="B2" s="1740"/>
      <c r="C2" s="1740"/>
      <c r="D2" s="1740"/>
      <c r="E2" s="1740"/>
      <c r="F2" s="1740"/>
      <c r="G2" s="1740"/>
      <c r="H2" s="1740"/>
      <c r="I2" s="1740"/>
      <c r="J2" s="1740"/>
      <c r="K2" s="1740"/>
      <c r="L2" s="1740"/>
      <c r="M2" s="1740"/>
      <c r="N2" s="1740"/>
      <c r="O2" s="1740"/>
      <c r="P2" s="1740"/>
      <c r="Q2" s="283"/>
      <c r="R2" s="283"/>
      <c r="S2" s="283"/>
      <c r="T2" s="283"/>
      <c r="U2" s="284"/>
      <c r="V2" s="284"/>
      <c r="W2" s="284"/>
      <c r="X2" s="284"/>
      <c r="Y2" s="285"/>
      <c r="Z2" s="42"/>
      <c r="AA2" s="42"/>
      <c r="AB2" s="42"/>
      <c r="AC2" s="42"/>
      <c r="AD2" s="42"/>
      <c r="AE2" s="42"/>
      <c r="AF2" s="42"/>
      <c r="AG2" s="42"/>
      <c r="AH2" s="42"/>
      <c r="AI2" s="42"/>
      <c r="AJ2" s="42"/>
      <c r="AK2" s="42"/>
      <c r="AL2" s="42"/>
      <c r="AM2" s="42"/>
      <c r="AN2" s="906"/>
    </row>
    <row r="3" spans="1:44" x14ac:dyDescent="0.25">
      <c r="A3" s="284"/>
      <c r="B3" s="284">
        <f>12498955*50%</f>
        <v>6249477.5</v>
      </c>
      <c r="C3" s="284"/>
      <c r="D3" s="284"/>
      <c r="E3" s="286" t="s">
        <v>44</v>
      </c>
      <c r="F3" s="286"/>
      <c r="G3" s="286"/>
      <c r="H3" s="286"/>
      <c r="I3" s="286"/>
      <c r="J3" s="286"/>
      <c r="K3" s="286"/>
      <c r="L3" s="286"/>
      <c r="M3" s="285"/>
      <c r="N3" s="284"/>
      <c r="O3" s="284"/>
      <c r="P3" s="287"/>
      <c r="Q3" s="288"/>
      <c r="R3" s="288"/>
      <c r="S3" s="288"/>
      <c r="T3" s="288"/>
      <c r="U3" s="289" t="s">
        <v>1</v>
      </c>
      <c r="V3" s="284"/>
      <c r="W3" s="284"/>
      <c r="X3" s="290">
        <f>P22/1000</f>
        <v>121774.40700000001</v>
      </c>
      <c r="Y3" s="285"/>
      <c r="Z3" s="42"/>
      <c r="AA3" s="42"/>
      <c r="AB3" s="42"/>
      <c r="AC3" s="42"/>
      <c r="AD3" s="42"/>
      <c r="AE3" s="42"/>
      <c r="AF3" s="42"/>
      <c r="AG3" s="42"/>
      <c r="AH3" s="42"/>
      <c r="AI3" s="42"/>
      <c r="AJ3" s="42"/>
      <c r="AK3" s="42"/>
      <c r="AL3" s="42"/>
      <c r="AM3" s="42"/>
      <c r="AN3" s="906"/>
    </row>
    <row r="4" spans="1:44" x14ac:dyDescent="0.25">
      <c r="A4" s="284"/>
      <c r="B4" s="284"/>
      <c r="C4" s="284"/>
      <c r="D4" s="284"/>
      <c r="E4" s="286"/>
      <c r="F4" s="286"/>
      <c r="G4" s="286"/>
      <c r="H4" s="286"/>
      <c r="I4" s="286"/>
      <c r="J4" s="286"/>
      <c r="K4" s="286"/>
      <c r="L4" s="286"/>
      <c r="M4" s="285"/>
      <c r="N4" s="284"/>
      <c r="O4" s="284"/>
      <c r="P4" s="287"/>
      <c r="Q4" s="288"/>
      <c r="R4" s="288"/>
      <c r="S4" s="288"/>
      <c r="T4" s="288"/>
      <c r="U4" s="289"/>
      <c r="V4" s="284"/>
      <c r="W4" s="284"/>
      <c r="X4" s="284"/>
      <c r="Y4" s="285"/>
      <c r="Z4" s="42"/>
      <c r="AA4" s="42"/>
      <c r="AB4" s="42"/>
      <c r="AC4" s="42"/>
      <c r="AD4" s="42"/>
      <c r="AE4" s="42"/>
      <c r="AF4" s="42"/>
      <c r="AG4" s="42"/>
      <c r="AH4" s="42"/>
      <c r="AI4" s="42"/>
      <c r="AJ4" s="42"/>
      <c r="AK4" s="42"/>
      <c r="AL4" s="42"/>
      <c r="AM4" s="42"/>
      <c r="AN4" s="906"/>
    </row>
    <row r="5" spans="1:44" x14ac:dyDescent="0.25">
      <c r="A5" s="284"/>
      <c r="B5" s="284"/>
      <c r="C5" s="284"/>
      <c r="D5" s="284"/>
      <c r="E5" s="286"/>
      <c r="F5" s="286"/>
      <c r="G5" s="286"/>
      <c r="H5" s="286"/>
      <c r="I5" s="286"/>
      <c r="J5" s="286"/>
      <c r="K5" s="286"/>
      <c r="L5" s="286"/>
      <c r="M5" s="285"/>
      <c r="N5" s="284"/>
      <c r="O5" s="284"/>
      <c r="P5" s="287"/>
      <c r="Q5" s="288"/>
      <c r="R5" s="288"/>
      <c r="S5" s="288"/>
      <c r="T5" s="288"/>
      <c r="U5" s="289"/>
      <c r="V5" s="284"/>
      <c r="W5" s="284"/>
      <c r="X5" s="284"/>
      <c r="Y5" s="285"/>
      <c r="Z5" s="42"/>
      <c r="AA5" s="42"/>
      <c r="AB5" s="42"/>
      <c r="AC5" s="42"/>
      <c r="AD5" s="42"/>
      <c r="AE5" s="42"/>
      <c r="AF5" s="42"/>
      <c r="AG5" s="42"/>
      <c r="AH5" s="42"/>
      <c r="AI5" s="42"/>
      <c r="AJ5" s="42"/>
      <c r="AK5" s="42"/>
      <c r="AL5" s="42"/>
      <c r="AM5" s="42"/>
      <c r="AN5" s="906"/>
    </row>
    <row r="6" spans="1:44" x14ac:dyDescent="0.25">
      <c r="A6" s="23"/>
      <c r="B6" s="284"/>
      <c r="C6" s="291"/>
      <c r="D6" s="284"/>
      <c r="E6" s="284"/>
      <c r="F6" s="284"/>
      <c r="G6" s="284"/>
      <c r="H6" s="284"/>
      <c r="I6" s="284"/>
      <c r="J6" s="284"/>
      <c r="K6" s="42"/>
      <c r="L6" s="284"/>
      <c r="M6" s="285"/>
      <c r="N6" s="284"/>
      <c r="O6" s="284"/>
      <c r="P6" s="287"/>
      <c r="Q6" s="288"/>
      <c r="R6" s="288"/>
      <c r="S6" s="288"/>
      <c r="T6" s="288"/>
      <c r="U6" s="289" t="s">
        <v>2</v>
      </c>
      <c r="V6" s="284"/>
      <c r="W6" s="284"/>
      <c r="X6" s="42"/>
      <c r="Y6" s="23"/>
      <c r="Z6" s="42"/>
      <c r="AA6" s="42"/>
      <c r="AB6" s="42"/>
      <c r="AC6" s="42"/>
      <c r="AD6" s="42"/>
      <c r="AE6" s="42"/>
      <c r="AF6" s="42"/>
      <c r="AG6" s="42"/>
      <c r="AH6" s="42"/>
      <c r="AI6" s="42"/>
      <c r="AJ6" s="42"/>
      <c r="AK6" s="42"/>
      <c r="AL6" s="42"/>
      <c r="AM6" s="42"/>
      <c r="AN6" s="906"/>
    </row>
    <row r="7" spans="1:44" ht="51" x14ac:dyDescent="0.2">
      <c r="A7" s="1741" t="s">
        <v>3</v>
      </c>
      <c r="B7" s="1741" t="s">
        <v>4</v>
      </c>
      <c r="C7" s="1741" t="s">
        <v>5</v>
      </c>
      <c r="D7" s="9" t="s">
        <v>6</v>
      </c>
      <c r="E7" s="9"/>
      <c r="F7" s="9" t="s">
        <v>7</v>
      </c>
      <c r="G7" s="9"/>
      <c r="H7" s="9"/>
      <c r="I7" s="1741" t="s">
        <v>8</v>
      </c>
      <c r="J7" s="2059" t="s">
        <v>9</v>
      </c>
      <c r="K7" s="2059"/>
      <c r="L7" s="2059"/>
      <c r="M7" s="2049" t="s">
        <v>10</v>
      </c>
      <c r="N7" s="1741" t="s">
        <v>11</v>
      </c>
      <c r="O7" s="1741" t="s">
        <v>12</v>
      </c>
      <c r="P7" s="2063" t="s">
        <v>13</v>
      </c>
      <c r="Q7" s="293" t="s">
        <v>62</v>
      </c>
      <c r="R7" s="293" t="s">
        <v>59</v>
      </c>
      <c r="S7" s="293" t="s">
        <v>60</v>
      </c>
      <c r="T7" s="293" t="s">
        <v>61</v>
      </c>
      <c r="U7" s="2059" t="s">
        <v>14</v>
      </c>
      <c r="V7" s="2059"/>
      <c r="W7" s="2059"/>
      <c r="X7" s="1741" t="s">
        <v>15</v>
      </c>
      <c r="Y7" s="2049" t="s">
        <v>16</v>
      </c>
      <c r="Z7" s="1740" t="s">
        <v>17</v>
      </c>
      <c r="AA7" s="1740"/>
      <c r="AB7" s="1740"/>
      <c r="AC7" s="1740"/>
      <c r="AD7" s="1740"/>
      <c r="AE7" s="1740"/>
      <c r="AF7" s="1740"/>
      <c r="AG7" s="1740"/>
      <c r="AH7" s="1740"/>
      <c r="AI7" s="2050" t="s">
        <v>18</v>
      </c>
      <c r="AJ7" s="2050" t="s">
        <v>19</v>
      </c>
      <c r="AK7" s="2050" t="s">
        <v>48</v>
      </c>
      <c r="AL7" s="2050" t="s">
        <v>50</v>
      </c>
      <c r="AM7" s="2050" t="s">
        <v>51</v>
      </c>
      <c r="AN7" s="2062" t="s">
        <v>52</v>
      </c>
      <c r="AO7" s="2061" t="s">
        <v>1226</v>
      </c>
      <c r="AP7" s="2060" t="s">
        <v>1227</v>
      </c>
      <c r="AQ7" s="2061" t="s">
        <v>1228</v>
      </c>
    </row>
    <row r="8" spans="1:44" ht="12.75" x14ac:dyDescent="0.2">
      <c r="A8" s="1741"/>
      <c r="B8" s="1741"/>
      <c r="C8" s="1741"/>
      <c r="D8" s="929" t="s">
        <v>20</v>
      </c>
      <c r="E8" s="929" t="s">
        <v>21</v>
      </c>
      <c r="F8" s="929" t="s">
        <v>22</v>
      </c>
      <c r="G8" s="929" t="s">
        <v>23</v>
      </c>
      <c r="H8" s="929" t="s">
        <v>24</v>
      </c>
      <c r="I8" s="1741"/>
      <c r="J8" s="928" t="s">
        <v>25</v>
      </c>
      <c r="K8" s="929" t="s">
        <v>23</v>
      </c>
      <c r="L8" s="929" t="s">
        <v>26</v>
      </c>
      <c r="M8" s="2049"/>
      <c r="N8" s="1741"/>
      <c r="O8" s="1741"/>
      <c r="P8" s="2063" t="s">
        <v>27</v>
      </c>
      <c r="Q8" s="293"/>
      <c r="R8" s="293"/>
      <c r="S8" s="293"/>
      <c r="T8" s="293"/>
      <c r="U8" s="929" t="s">
        <v>28</v>
      </c>
      <c r="V8" s="929" t="s">
        <v>29</v>
      </c>
      <c r="W8" s="929" t="s">
        <v>30</v>
      </c>
      <c r="X8" s="1741" t="s">
        <v>31</v>
      </c>
      <c r="Y8" s="2049" t="s">
        <v>32</v>
      </c>
      <c r="Z8" s="10" t="s">
        <v>33</v>
      </c>
      <c r="AA8" s="11" t="s">
        <v>34</v>
      </c>
      <c r="AB8" s="12" t="s">
        <v>35</v>
      </c>
      <c r="AC8" s="13" t="s">
        <v>36</v>
      </c>
      <c r="AD8" s="14" t="s">
        <v>37</v>
      </c>
      <c r="AE8" s="14" t="s">
        <v>1374</v>
      </c>
      <c r="AF8" s="15" t="s">
        <v>38</v>
      </c>
      <c r="AG8" s="15" t="s">
        <v>855</v>
      </c>
      <c r="AH8" s="16" t="s">
        <v>39</v>
      </c>
      <c r="AI8" s="2050"/>
      <c r="AJ8" s="2050"/>
      <c r="AK8" s="2050"/>
      <c r="AL8" s="2050"/>
      <c r="AM8" s="2050"/>
      <c r="AN8" s="2062"/>
      <c r="AO8" s="2061"/>
      <c r="AP8" s="2060"/>
      <c r="AQ8" s="2061"/>
    </row>
    <row r="9" spans="1:44" s="947" customFormat="1" ht="38.25" x14ac:dyDescent="0.25">
      <c r="A9" s="920" t="s">
        <v>245</v>
      </c>
      <c r="B9" s="933" t="s">
        <v>247</v>
      </c>
      <c r="C9" s="920" t="s">
        <v>42</v>
      </c>
      <c r="D9" s="933" t="s">
        <v>229</v>
      </c>
      <c r="E9" s="933" t="s">
        <v>230</v>
      </c>
      <c r="F9" s="934" t="s">
        <v>246</v>
      </c>
      <c r="G9" s="935">
        <v>39897</v>
      </c>
      <c r="H9" s="936">
        <v>50000000</v>
      </c>
      <c r="I9" s="937">
        <v>39965</v>
      </c>
      <c r="J9" s="938" t="s">
        <v>491</v>
      </c>
      <c r="K9" s="935">
        <v>39965</v>
      </c>
      <c r="L9" s="936">
        <v>49228220</v>
      </c>
      <c r="M9" s="937">
        <v>39967</v>
      </c>
      <c r="N9" s="937">
        <v>40024</v>
      </c>
      <c r="O9" s="920">
        <v>2</v>
      </c>
      <c r="P9" s="939">
        <v>49228220</v>
      </c>
      <c r="Q9" s="939"/>
      <c r="R9" s="939"/>
      <c r="S9" s="939"/>
      <c r="T9" s="939"/>
      <c r="U9" s="940">
        <v>0</v>
      </c>
      <c r="V9" s="940">
        <v>0</v>
      </c>
      <c r="W9" s="940">
        <v>0</v>
      </c>
      <c r="X9" s="937">
        <v>40086</v>
      </c>
      <c r="Y9" s="937">
        <v>40143</v>
      </c>
      <c r="Z9" s="941"/>
      <c r="AA9" s="941">
        <v>49228220</v>
      </c>
      <c r="AB9" s="941"/>
      <c r="AC9" s="941"/>
      <c r="AD9" s="941"/>
      <c r="AE9" s="941"/>
      <c r="AF9" s="941"/>
      <c r="AG9" s="941"/>
      <c r="AH9" s="941"/>
      <c r="AI9" s="903" t="s">
        <v>497</v>
      </c>
      <c r="AJ9" s="942">
        <f t="shared" ref="AJ9:AJ10" si="0">AH9+AF9+AD9+AC9+AB9+AA9+Z9</f>
        <v>49228220</v>
      </c>
      <c r="AK9" s="943" t="s">
        <v>233</v>
      </c>
      <c r="AL9" s="944" t="s">
        <v>142</v>
      </c>
      <c r="AM9" s="903">
        <v>3133907436</v>
      </c>
      <c r="AN9" s="941"/>
      <c r="AO9" s="945"/>
      <c r="AP9" s="946"/>
      <c r="AQ9" s="945"/>
      <c r="AR9" s="903" t="s">
        <v>1853</v>
      </c>
    </row>
    <row r="10" spans="1:44" s="947" customFormat="1" ht="51" x14ac:dyDescent="0.25">
      <c r="A10" s="920" t="s">
        <v>256</v>
      </c>
      <c r="B10" s="933" t="s">
        <v>257</v>
      </c>
      <c r="C10" s="920" t="s">
        <v>42</v>
      </c>
      <c r="D10" s="933" t="s">
        <v>258</v>
      </c>
      <c r="E10" s="940" t="s">
        <v>259</v>
      </c>
      <c r="F10" s="948" t="s">
        <v>260</v>
      </c>
      <c r="G10" s="935">
        <v>39897</v>
      </c>
      <c r="H10" s="948" t="s">
        <v>261</v>
      </c>
      <c r="I10" s="937">
        <v>40075</v>
      </c>
      <c r="J10" s="949" t="s">
        <v>519</v>
      </c>
      <c r="K10" s="935">
        <v>39983</v>
      </c>
      <c r="L10" s="950" t="s">
        <v>520</v>
      </c>
      <c r="M10" s="937">
        <v>39988</v>
      </c>
      <c r="N10" s="937">
        <v>40011</v>
      </c>
      <c r="O10" s="920">
        <v>3</v>
      </c>
      <c r="P10" s="939">
        <v>229751951</v>
      </c>
      <c r="Q10" s="939"/>
      <c r="R10" s="939"/>
      <c r="S10" s="939"/>
      <c r="T10" s="939"/>
      <c r="U10" s="940">
        <v>0</v>
      </c>
      <c r="V10" s="940">
        <v>0</v>
      </c>
      <c r="W10" s="940">
        <v>0</v>
      </c>
      <c r="X10" s="937">
        <v>40102</v>
      </c>
      <c r="Y10" s="937">
        <v>40178</v>
      </c>
      <c r="Z10" s="941"/>
      <c r="AA10" s="941">
        <v>229751951</v>
      </c>
      <c r="AB10" s="941"/>
      <c r="AC10" s="941"/>
      <c r="AD10" s="941"/>
      <c r="AE10" s="941"/>
      <c r="AF10" s="941"/>
      <c r="AG10" s="941"/>
      <c r="AH10" s="941"/>
      <c r="AI10" s="903" t="s">
        <v>624</v>
      </c>
      <c r="AJ10" s="942">
        <f t="shared" si="0"/>
        <v>229751951</v>
      </c>
      <c r="AK10" s="943" t="s">
        <v>263</v>
      </c>
      <c r="AL10" s="944" t="s">
        <v>262</v>
      </c>
      <c r="AM10" s="903">
        <v>3125737797</v>
      </c>
      <c r="AN10" s="941"/>
      <c r="AO10" s="951" t="s">
        <v>1230</v>
      </c>
      <c r="AP10" s="952" t="s">
        <v>1229</v>
      </c>
      <c r="AQ10" s="951" t="s">
        <v>1230</v>
      </c>
      <c r="AR10" s="903" t="s">
        <v>1853</v>
      </c>
    </row>
    <row r="11" spans="1:44" s="947" customFormat="1" ht="51.75" x14ac:dyDescent="0.25">
      <c r="A11" s="920" t="s">
        <v>427</v>
      </c>
      <c r="B11" s="933" t="s">
        <v>457</v>
      </c>
      <c r="C11" s="920" t="s">
        <v>401</v>
      </c>
      <c r="D11" s="933" t="s">
        <v>428</v>
      </c>
      <c r="E11" s="940" t="s">
        <v>429</v>
      </c>
      <c r="F11" s="934" t="s">
        <v>430</v>
      </c>
      <c r="G11" s="935">
        <v>39962</v>
      </c>
      <c r="H11" s="936">
        <v>8703714</v>
      </c>
      <c r="I11" s="937">
        <v>40004</v>
      </c>
      <c r="J11" s="938" t="s">
        <v>416</v>
      </c>
      <c r="K11" s="935">
        <v>40004</v>
      </c>
      <c r="L11" s="936">
        <v>8455036</v>
      </c>
      <c r="M11" s="937">
        <v>40007</v>
      </c>
      <c r="N11" s="937">
        <v>40007</v>
      </c>
      <c r="O11" s="920">
        <v>2</v>
      </c>
      <c r="P11" s="939">
        <v>8455036</v>
      </c>
      <c r="Q11" s="939"/>
      <c r="R11" s="939"/>
      <c r="S11" s="939"/>
      <c r="T11" s="939"/>
      <c r="U11" s="940">
        <v>0</v>
      </c>
      <c r="V11" s="940">
        <v>0</v>
      </c>
      <c r="W11" s="940">
        <v>0</v>
      </c>
      <c r="X11" s="937"/>
      <c r="Y11" s="937"/>
      <c r="Z11" s="953"/>
      <c r="AA11" s="953">
        <v>8455036</v>
      </c>
      <c r="AB11" s="953"/>
      <c r="AC11" s="953"/>
      <c r="AD11" s="953"/>
      <c r="AE11" s="953"/>
      <c r="AF11" s="953"/>
      <c r="AG11" s="953"/>
      <c r="AH11" s="953"/>
      <c r="AI11" s="944" t="s">
        <v>406</v>
      </c>
      <c r="AJ11" s="942">
        <f t="shared" ref="AJ11" si="1">Z11+AA11+AB11+AC11+AD11+AF11+AH11</f>
        <v>8455036</v>
      </c>
      <c r="AK11" s="903"/>
      <c r="AL11" s="903" t="s">
        <v>431</v>
      </c>
      <c r="AM11" s="903">
        <v>3112821705</v>
      </c>
      <c r="AN11" s="941" t="s">
        <v>814</v>
      </c>
      <c r="AO11" s="951" t="s">
        <v>1230</v>
      </c>
      <c r="AP11" s="952" t="s">
        <v>1229</v>
      </c>
      <c r="AQ11" s="951">
        <v>0</v>
      </c>
      <c r="AR11" s="905" t="s">
        <v>1855</v>
      </c>
    </row>
    <row r="12" spans="1:44" s="947" customFormat="1" ht="54" customHeight="1" x14ac:dyDescent="0.2">
      <c r="A12" s="2037" t="s">
        <v>681</v>
      </c>
      <c r="B12" s="954" t="s">
        <v>1685</v>
      </c>
      <c r="C12" s="2037" t="s">
        <v>42</v>
      </c>
      <c r="D12" s="2037" t="s">
        <v>682</v>
      </c>
      <c r="E12" s="2037" t="s">
        <v>777</v>
      </c>
      <c r="F12" s="553" t="s">
        <v>70</v>
      </c>
      <c r="G12" s="935">
        <v>40253</v>
      </c>
      <c r="H12" s="936">
        <v>6768</v>
      </c>
      <c r="I12" s="2048">
        <v>40038</v>
      </c>
      <c r="J12" s="553" t="s">
        <v>1962</v>
      </c>
      <c r="K12" s="2048">
        <v>40038</v>
      </c>
      <c r="L12" s="936">
        <v>6768</v>
      </c>
      <c r="M12" s="2048">
        <v>40049</v>
      </c>
      <c r="N12" s="2048">
        <v>40072</v>
      </c>
      <c r="O12" s="2041">
        <v>3</v>
      </c>
      <c r="P12" s="2042">
        <v>128738340</v>
      </c>
      <c r="Q12" s="939"/>
      <c r="R12" s="939"/>
      <c r="S12" s="939"/>
      <c r="T12" s="939"/>
      <c r="U12" s="2044">
        <v>40165</v>
      </c>
      <c r="V12" s="2046">
        <v>45</v>
      </c>
      <c r="W12" s="955">
        <v>19337717</v>
      </c>
      <c r="X12" s="2048">
        <v>40207</v>
      </c>
      <c r="Y12" s="2048">
        <v>40239</v>
      </c>
      <c r="Z12" s="953"/>
      <c r="AA12" s="2051">
        <v>128738340</v>
      </c>
      <c r="AB12" s="953"/>
      <c r="AC12" s="953"/>
      <c r="AD12" s="953"/>
      <c r="AE12" s="953"/>
      <c r="AF12" s="953"/>
      <c r="AG12" s="953"/>
      <c r="AH12" s="953"/>
      <c r="AI12" s="2037" t="s">
        <v>1107</v>
      </c>
      <c r="AJ12" s="2058">
        <f>AA12</f>
        <v>128738340</v>
      </c>
      <c r="AK12" s="956" t="s">
        <v>467</v>
      </c>
      <c r="AL12" s="2037" t="s">
        <v>690</v>
      </c>
      <c r="AM12" s="2037">
        <v>3208474850</v>
      </c>
      <c r="AN12" s="2039" t="s">
        <v>1368</v>
      </c>
      <c r="AO12" s="2052" t="s">
        <v>1230</v>
      </c>
      <c r="AP12" s="2055" t="s">
        <v>1230</v>
      </c>
      <c r="AQ12" s="2052"/>
      <c r="AR12" s="903"/>
    </row>
    <row r="13" spans="1:44" s="947" customFormat="1" ht="59.25" customHeight="1" x14ac:dyDescent="0.2">
      <c r="A13" s="2038"/>
      <c r="B13" s="954" t="s">
        <v>1686</v>
      </c>
      <c r="C13" s="2038"/>
      <c r="D13" s="2038"/>
      <c r="E13" s="2038"/>
      <c r="F13" s="553" t="s">
        <v>1956</v>
      </c>
      <c r="G13" s="935">
        <v>39951</v>
      </c>
      <c r="H13" s="936">
        <v>833430</v>
      </c>
      <c r="I13" s="2038"/>
      <c r="J13" s="553" t="s">
        <v>1957</v>
      </c>
      <c r="K13" s="2038"/>
      <c r="L13" s="936">
        <v>833430</v>
      </c>
      <c r="M13" s="2038"/>
      <c r="N13" s="2038"/>
      <c r="O13" s="1991"/>
      <c r="P13" s="2043"/>
      <c r="Q13" s="939"/>
      <c r="R13" s="939"/>
      <c r="S13" s="939"/>
      <c r="T13" s="939"/>
      <c r="U13" s="2045">
        <v>0</v>
      </c>
      <c r="V13" s="2047">
        <v>0</v>
      </c>
      <c r="W13" s="957">
        <v>0</v>
      </c>
      <c r="X13" s="2038"/>
      <c r="Y13" s="2038"/>
      <c r="Z13" s="953"/>
      <c r="AA13" s="2047"/>
      <c r="AB13" s="953"/>
      <c r="AC13" s="953"/>
      <c r="AD13" s="953"/>
      <c r="AE13" s="953"/>
      <c r="AF13" s="953"/>
      <c r="AG13" s="953"/>
      <c r="AH13" s="953"/>
      <c r="AI13" s="2038"/>
      <c r="AJ13" s="2038"/>
      <c r="AK13" s="956" t="s">
        <v>393</v>
      </c>
      <c r="AL13" s="2038"/>
      <c r="AM13" s="2038"/>
      <c r="AN13" s="2040"/>
      <c r="AO13" s="2053"/>
      <c r="AP13" s="2056"/>
      <c r="AQ13" s="2053"/>
      <c r="AR13" s="903"/>
    </row>
    <row r="14" spans="1:44" s="947" customFormat="1" ht="52.5" customHeight="1" x14ac:dyDescent="0.2">
      <c r="A14" s="2038"/>
      <c r="B14" s="954" t="s">
        <v>1687</v>
      </c>
      <c r="C14" s="2038"/>
      <c r="D14" s="2038"/>
      <c r="E14" s="2038"/>
      <c r="F14" s="934" t="s">
        <v>686</v>
      </c>
      <c r="G14" s="935">
        <v>39951</v>
      </c>
      <c r="H14" s="936">
        <v>18000000</v>
      </c>
      <c r="I14" s="2038"/>
      <c r="J14" s="938" t="s">
        <v>735</v>
      </c>
      <c r="K14" s="2038"/>
      <c r="L14" s="936">
        <v>17973474</v>
      </c>
      <c r="M14" s="2038"/>
      <c r="N14" s="2038"/>
      <c r="O14" s="1991"/>
      <c r="P14" s="2043"/>
      <c r="Q14" s="939"/>
      <c r="R14" s="939"/>
      <c r="S14" s="939"/>
      <c r="T14" s="939"/>
      <c r="U14" s="2045">
        <v>0</v>
      </c>
      <c r="V14" s="2047">
        <v>0</v>
      </c>
      <c r="W14" s="957">
        <v>0</v>
      </c>
      <c r="X14" s="2038"/>
      <c r="Y14" s="2038"/>
      <c r="Z14" s="953"/>
      <c r="AA14" s="2047"/>
      <c r="AB14" s="953"/>
      <c r="AC14" s="953"/>
      <c r="AD14" s="953"/>
      <c r="AE14" s="953"/>
      <c r="AF14" s="953"/>
      <c r="AG14" s="953"/>
      <c r="AH14" s="953"/>
      <c r="AI14" s="2038"/>
      <c r="AJ14" s="2038"/>
      <c r="AK14" s="956" t="s">
        <v>407</v>
      </c>
      <c r="AL14" s="2038"/>
      <c r="AM14" s="2038"/>
      <c r="AN14" s="2040"/>
      <c r="AO14" s="2053"/>
      <c r="AP14" s="2056"/>
      <c r="AQ14" s="2053"/>
      <c r="AR14" s="903"/>
    </row>
    <row r="15" spans="1:44" s="947" customFormat="1" ht="54" customHeight="1" x14ac:dyDescent="0.2">
      <c r="A15" s="2038"/>
      <c r="B15" s="954" t="s">
        <v>1688</v>
      </c>
      <c r="C15" s="2038"/>
      <c r="D15" s="2038"/>
      <c r="E15" s="2038"/>
      <c r="F15" s="553" t="s">
        <v>89</v>
      </c>
      <c r="G15" s="935">
        <v>39888</v>
      </c>
      <c r="H15" s="936">
        <v>659912</v>
      </c>
      <c r="I15" s="2038"/>
      <c r="J15" s="553" t="s">
        <v>1963</v>
      </c>
      <c r="K15" s="2038"/>
      <c r="L15" s="936">
        <v>659912</v>
      </c>
      <c r="M15" s="2038"/>
      <c r="N15" s="2038"/>
      <c r="O15" s="1991"/>
      <c r="P15" s="2043"/>
      <c r="Q15" s="939"/>
      <c r="R15" s="939"/>
      <c r="S15" s="939"/>
      <c r="T15" s="939"/>
      <c r="U15" s="2045">
        <v>0</v>
      </c>
      <c r="V15" s="2047">
        <v>0</v>
      </c>
      <c r="W15" s="957">
        <v>0</v>
      </c>
      <c r="X15" s="2038"/>
      <c r="Y15" s="2038"/>
      <c r="Z15" s="953"/>
      <c r="AA15" s="2047"/>
      <c r="AB15" s="953"/>
      <c r="AC15" s="953"/>
      <c r="AD15" s="953"/>
      <c r="AE15" s="953"/>
      <c r="AF15" s="953"/>
      <c r="AG15" s="953"/>
      <c r="AH15" s="953"/>
      <c r="AI15" s="2038"/>
      <c r="AJ15" s="2038"/>
      <c r="AK15" s="956" t="s">
        <v>407</v>
      </c>
      <c r="AL15" s="2038"/>
      <c r="AM15" s="2038"/>
      <c r="AN15" s="2040"/>
      <c r="AO15" s="2053"/>
      <c r="AP15" s="2056"/>
      <c r="AQ15" s="2053"/>
      <c r="AR15" s="903"/>
    </row>
    <row r="16" spans="1:44" s="947" customFormat="1" ht="63" customHeight="1" x14ac:dyDescent="0.2">
      <c r="A16" s="2038"/>
      <c r="B16" s="954" t="s">
        <v>1689</v>
      </c>
      <c r="C16" s="2038"/>
      <c r="D16" s="2038"/>
      <c r="E16" s="2038"/>
      <c r="F16" s="553" t="s">
        <v>1960</v>
      </c>
      <c r="G16" s="935">
        <v>40253</v>
      </c>
      <c r="H16" s="936">
        <v>93954</v>
      </c>
      <c r="I16" s="2038"/>
      <c r="J16" s="553" t="s">
        <v>1961</v>
      </c>
      <c r="K16" s="2038"/>
      <c r="L16" s="936">
        <v>93954</v>
      </c>
      <c r="M16" s="2038"/>
      <c r="N16" s="2038"/>
      <c r="O16" s="1991"/>
      <c r="P16" s="2043"/>
      <c r="Q16" s="939"/>
      <c r="R16" s="939"/>
      <c r="S16" s="939"/>
      <c r="T16" s="939"/>
      <c r="U16" s="2045">
        <v>0</v>
      </c>
      <c r="V16" s="2047">
        <v>0</v>
      </c>
      <c r="W16" s="957">
        <v>6207065</v>
      </c>
      <c r="X16" s="2038"/>
      <c r="Y16" s="2038"/>
      <c r="Z16" s="953"/>
      <c r="AA16" s="2047"/>
      <c r="AB16" s="953"/>
      <c r="AC16" s="953"/>
      <c r="AD16" s="953"/>
      <c r="AE16" s="953"/>
      <c r="AF16" s="953"/>
      <c r="AG16" s="953"/>
      <c r="AH16" s="953"/>
      <c r="AI16" s="2038"/>
      <c r="AJ16" s="2038"/>
      <c r="AK16" s="956" t="s">
        <v>1245</v>
      </c>
      <c r="AL16" s="2038"/>
      <c r="AM16" s="2038"/>
      <c r="AN16" s="2040"/>
      <c r="AO16" s="2053"/>
      <c r="AP16" s="2056"/>
      <c r="AQ16" s="2053"/>
      <c r="AR16" s="903"/>
    </row>
    <row r="17" spans="1:44" s="947" customFormat="1" ht="69.75" customHeight="1" x14ac:dyDescent="0.2">
      <c r="A17" s="2038"/>
      <c r="B17" s="954" t="s">
        <v>1690</v>
      </c>
      <c r="C17" s="2038"/>
      <c r="D17" s="2038"/>
      <c r="E17" s="2038"/>
      <c r="F17" s="553" t="s">
        <v>1958</v>
      </c>
      <c r="G17" s="935">
        <v>40253</v>
      </c>
      <c r="H17" s="936">
        <v>2778</v>
      </c>
      <c r="I17" s="2038"/>
      <c r="J17" s="553" t="s">
        <v>1959</v>
      </c>
      <c r="K17" s="2038"/>
      <c r="L17" s="936">
        <v>2778</v>
      </c>
      <c r="M17" s="2038"/>
      <c r="N17" s="2038"/>
      <c r="O17" s="1991"/>
      <c r="P17" s="2043"/>
      <c r="Q17" s="939"/>
      <c r="R17" s="939"/>
      <c r="S17" s="939"/>
      <c r="T17" s="939"/>
      <c r="U17" s="2045">
        <v>0</v>
      </c>
      <c r="V17" s="2047">
        <v>0</v>
      </c>
      <c r="W17" s="957">
        <v>5147451</v>
      </c>
      <c r="X17" s="2038"/>
      <c r="Y17" s="2038"/>
      <c r="Z17" s="953"/>
      <c r="AA17" s="2047"/>
      <c r="AB17" s="953"/>
      <c r="AC17" s="953"/>
      <c r="AD17" s="953"/>
      <c r="AE17" s="953"/>
      <c r="AF17" s="953"/>
      <c r="AG17" s="953"/>
      <c r="AH17" s="953"/>
      <c r="AI17" s="2038"/>
      <c r="AJ17" s="2038"/>
      <c r="AK17" s="956" t="s">
        <v>1246</v>
      </c>
      <c r="AL17" s="2038"/>
      <c r="AM17" s="2038"/>
      <c r="AN17" s="2040"/>
      <c r="AO17" s="2054"/>
      <c r="AP17" s="2057"/>
      <c r="AQ17" s="2054"/>
      <c r="AR17" s="903"/>
    </row>
    <row r="18" spans="1:44" s="1005" customFormat="1" ht="68.25" customHeight="1" x14ac:dyDescent="0.2">
      <c r="A18" s="1990" t="s">
        <v>691</v>
      </c>
      <c r="B18" s="1996" t="s">
        <v>692</v>
      </c>
      <c r="C18" s="1996" t="s">
        <v>42</v>
      </c>
      <c r="D18" s="1996" t="s">
        <v>115</v>
      </c>
      <c r="E18" s="1996" t="s">
        <v>116</v>
      </c>
      <c r="F18" s="934" t="s">
        <v>693</v>
      </c>
      <c r="G18" s="935">
        <v>39959</v>
      </c>
      <c r="H18" s="936">
        <v>60000000</v>
      </c>
      <c r="I18" s="1995">
        <v>40038</v>
      </c>
      <c r="J18" s="938" t="s">
        <v>739</v>
      </c>
      <c r="K18" s="1995">
        <v>40038</v>
      </c>
      <c r="L18" s="936">
        <v>59920057</v>
      </c>
      <c r="M18" s="1995">
        <v>40039</v>
      </c>
      <c r="N18" s="1995">
        <v>40072</v>
      </c>
      <c r="O18" s="1993" t="s">
        <v>697</v>
      </c>
      <c r="P18" s="2035">
        <v>123926079</v>
      </c>
      <c r="Q18" s="939"/>
      <c r="R18" s="939"/>
      <c r="S18" s="939"/>
      <c r="T18" s="939"/>
      <c r="U18" s="2036">
        <v>40148</v>
      </c>
      <c r="V18" s="1893" t="s">
        <v>1407</v>
      </c>
      <c r="W18" s="2033">
        <v>61901041</v>
      </c>
      <c r="X18" s="1995"/>
      <c r="Y18" s="1995"/>
      <c r="Z18" s="2034"/>
      <c r="AA18" s="2034">
        <v>170831608</v>
      </c>
      <c r="AB18" s="2035"/>
      <c r="AC18" s="1995"/>
      <c r="AD18" s="1995"/>
      <c r="AE18" s="1004"/>
      <c r="AF18" s="1995"/>
      <c r="AG18" s="1004"/>
      <c r="AH18" s="1995"/>
      <c r="AI18" s="1995" t="s">
        <v>1107</v>
      </c>
      <c r="AJ18" s="2035">
        <f>Z21+AA18</f>
        <v>185827120</v>
      </c>
      <c r="AK18" s="943" t="s">
        <v>1247</v>
      </c>
      <c r="AL18" s="1995" t="s">
        <v>698</v>
      </c>
      <c r="AM18" s="2031">
        <v>3138308700</v>
      </c>
      <c r="AN18" s="2032" t="s">
        <v>1408</v>
      </c>
      <c r="AO18" s="2031" t="s">
        <v>1230</v>
      </c>
      <c r="AP18" s="2031" t="s">
        <v>1249</v>
      </c>
      <c r="AQ18" s="2031" t="s">
        <v>1230</v>
      </c>
      <c r="AR18" s="903"/>
    </row>
    <row r="19" spans="1:44" s="1005" customFormat="1" ht="42.75" customHeight="1" x14ac:dyDescent="0.2">
      <c r="A19" s="1990"/>
      <c r="B19" s="1996"/>
      <c r="C19" s="1996"/>
      <c r="D19" s="1996"/>
      <c r="E19" s="1996"/>
      <c r="F19" s="934" t="s">
        <v>694</v>
      </c>
      <c r="G19" s="935">
        <v>39962</v>
      </c>
      <c r="H19" s="936">
        <v>34038206</v>
      </c>
      <c r="I19" s="1996"/>
      <c r="J19" s="938" t="s">
        <v>740</v>
      </c>
      <c r="K19" s="1996"/>
      <c r="L19" s="936">
        <v>34020417</v>
      </c>
      <c r="M19" s="1996"/>
      <c r="N19" s="1996"/>
      <c r="O19" s="1990"/>
      <c r="P19" s="1996"/>
      <c r="Q19" s="939"/>
      <c r="R19" s="939"/>
      <c r="S19" s="939"/>
      <c r="T19" s="939"/>
      <c r="U19" s="1996"/>
      <c r="V19" s="1976"/>
      <c r="W19" s="1997"/>
      <c r="X19" s="1996"/>
      <c r="Y19" s="1996"/>
      <c r="Z19" s="2034"/>
      <c r="AA19" s="2034"/>
      <c r="AB19" s="1996"/>
      <c r="AC19" s="1996"/>
      <c r="AD19" s="1996"/>
      <c r="AE19" s="933"/>
      <c r="AF19" s="1996"/>
      <c r="AG19" s="933"/>
      <c r="AH19" s="1996"/>
      <c r="AI19" s="1996"/>
      <c r="AJ19" s="1996"/>
      <c r="AK19" s="943" t="s">
        <v>1248</v>
      </c>
      <c r="AL19" s="1996"/>
      <c r="AM19" s="2031"/>
      <c r="AN19" s="2032"/>
      <c r="AO19" s="2031"/>
      <c r="AP19" s="2031"/>
      <c r="AQ19" s="2031"/>
      <c r="AR19" s="903"/>
    </row>
    <row r="20" spans="1:44" s="1005" customFormat="1" ht="45.75" customHeight="1" x14ac:dyDescent="0.2">
      <c r="A20" s="1990"/>
      <c r="B20" s="1996"/>
      <c r="C20" s="1996"/>
      <c r="D20" s="1996"/>
      <c r="E20" s="1996"/>
      <c r="F20" s="934" t="s">
        <v>695</v>
      </c>
      <c r="G20" s="935">
        <v>39951</v>
      </c>
      <c r="H20" s="936">
        <v>15000000</v>
      </c>
      <c r="I20" s="1996"/>
      <c r="J20" s="938" t="s">
        <v>741</v>
      </c>
      <c r="K20" s="1996"/>
      <c r="L20" s="936">
        <v>14990093</v>
      </c>
      <c r="M20" s="1996"/>
      <c r="N20" s="1996"/>
      <c r="O20" s="1990"/>
      <c r="P20" s="1996"/>
      <c r="Q20" s="939"/>
      <c r="R20" s="939"/>
      <c r="S20" s="939"/>
      <c r="T20" s="939"/>
      <c r="U20" s="1996"/>
      <c r="V20" s="1976"/>
      <c r="W20" s="1997"/>
      <c r="X20" s="1996"/>
      <c r="Y20" s="1996"/>
      <c r="Z20" s="2034"/>
      <c r="AA20" s="2034"/>
      <c r="AB20" s="1996"/>
      <c r="AC20" s="1996"/>
      <c r="AD20" s="1996"/>
      <c r="AE20" s="933"/>
      <c r="AF20" s="1996"/>
      <c r="AG20" s="933"/>
      <c r="AH20" s="1996"/>
      <c r="AI20" s="1996"/>
      <c r="AJ20" s="1996"/>
      <c r="AK20" s="943" t="s">
        <v>337</v>
      </c>
      <c r="AL20" s="1996"/>
      <c r="AM20" s="2031"/>
      <c r="AN20" s="2032"/>
      <c r="AO20" s="2031"/>
      <c r="AP20" s="2031"/>
      <c r="AQ20" s="2031"/>
      <c r="AR20" s="903"/>
    </row>
    <row r="21" spans="1:44" s="1006" customFormat="1" ht="40.5" customHeight="1" x14ac:dyDescent="0.2">
      <c r="A21" s="1990"/>
      <c r="B21" s="1996"/>
      <c r="C21" s="1996"/>
      <c r="D21" s="1996"/>
      <c r="E21" s="1996"/>
      <c r="F21" s="934" t="s">
        <v>696</v>
      </c>
      <c r="G21" s="935">
        <v>39962</v>
      </c>
      <c r="H21" s="936">
        <v>15000000</v>
      </c>
      <c r="I21" s="1996"/>
      <c r="J21" s="938" t="s">
        <v>742</v>
      </c>
      <c r="K21" s="1996"/>
      <c r="L21" s="936">
        <v>14995512</v>
      </c>
      <c r="M21" s="1996"/>
      <c r="N21" s="1996"/>
      <c r="O21" s="1990"/>
      <c r="P21" s="1996"/>
      <c r="Q21" s="939"/>
      <c r="R21" s="939"/>
      <c r="S21" s="939"/>
      <c r="T21" s="939"/>
      <c r="U21" s="1996"/>
      <c r="V21" s="1920"/>
      <c r="W21" s="1997"/>
      <c r="X21" s="1996"/>
      <c r="Y21" s="1996"/>
      <c r="Z21" s="953">
        <v>14995512</v>
      </c>
      <c r="AA21" s="2034"/>
      <c r="AB21" s="1996"/>
      <c r="AC21" s="1996"/>
      <c r="AD21" s="1996"/>
      <c r="AE21" s="933"/>
      <c r="AF21" s="1996"/>
      <c r="AG21" s="933"/>
      <c r="AH21" s="1996"/>
      <c r="AI21" s="1996"/>
      <c r="AJ21" s="1996"/>
      <c r="AK21" s="943" t="s">
        <v>393</v>
      </c>
      <c r="AL21" s="1996"/>
      <c r="AM21" s="2031"/>
      <c r="AN21" s="2032"/>
      <c r="AO21" s="2031"/>
      <c r="AP21" s="2031"/>
      <c r="AQ21" s="2031"/>
      <c r="AR21" s="903"/>
    </row>
    <row r="22" spans="1:44" s="947" customFormat="1" ht="53.1" customHeight="1" x14ac:dyDescent="0.2">
      <c r="A22" s="1990" t="s">
        <v>699</v>
      </c>
      <c r="B22" s="1012" t="s">
        <v>1713</v>
      </c>
      <c r="C22" s="1990" t="s">
        <v>42</v>
      </c>
      <c r="D22" s="1990" t="s">
        <v>302</v>
      </c>
      <c r="E22" s="1990" t="s">
        <v>307</v>
      </c>
      <c r="F22" s="934" t="s">
        <v>701</v>
      </c>
      <c r="G22" s="935">
        <v>39959</v>
      </c>
      <c r="H22" s="936">
        <v>50000000</v>
      </c>
      <c r="I22" s="1994">
        <v>40038</v>
      </c>
      <c r="J22" s="938" t="s">
        <v>743</v>
      </c>
      <c r="K22" s="1994">
        <v>40038</v>
      </c>
      <c r="L22" s="936">
        <v>49862862</v>
      </c>
      <c r="M22" s="1994">
        <v>40038</v>
      </c>
      <c r="N22" s="1994">
        <v>40091</v>
      </c>
      <c r="O22" s="1990">
        <v>3</v>
      </c>
      <c r="P22" s="2029">
        <v>121774407</v>
      </c>
      <c r="Q22" s="939"/>
      <c r="R22" s="939"/>
      <c r="S22" s="939"/>
      <c r="T22" s="939"/>
      <c r="U22" s="1994">
        <v>40147</v>
      </c>
      <c r="V22" s="1990">
        <v>45</v>
      </c>
      <c r="W22" s="1992">
        <v>35959446</v>
      </c>
      <c r="X22" s="1990"/>
      <c r="Y22" s="1990"/>
      <c r="Z22" s="1990"/>
      <c r="AA22" s="1992">
        <v>157733853</v>
      </c>
      <c r="AB22" s="2028"/>
      <c r="AC22" s="1990"/>
      <c r="AD22" s="1990"/>
      <c r="AE22" s="996"/>
      <c r="AF22" s="1990"/>
      <c r="AG22" s="996"/>
      <c r="AH22" s="1990"/>
      <c r="AI22" s="1990" t="s">
        <v>623</v>
      </c>
      <c r="AJ22" s="1992">
        <f>Z22+AA22+AB22+AC22+AD22+AH22</f>
        <v>157733853</v>
      </c>
      <c r="AK22" s="943" t="s">
        <v>1250</v>
      </c>
      <c r="AL22" s="1990" t="s">
        <v>706</v>
      </c>
      <c r="AM22" s="1990">
        <v>3202723305</v>
      </c>
      <c r="AN22" s="2001"/>
      <c r="AO22" s="1990" t="s">
        <v>1230</v>
      </c>
      <c r="AP22" s="1990" t="s">
        <v>1249</v>
      </c>
      <c r="AQ22" s="1990" t="s">
        <v>1230</v>
      </c>
      <c r="AR22" s="903"/>
    </row>
    <row r="23" spans="1:44" s="947" customFormat="1" ht="53.1" customHeight="1" x14ac:dyDescent="0.2">
      <c r="A23" s="1990"/>
      <c r="B23" s="1012" t="s">
        <v>1714</v>
      </c>
      <c r="C23" s="1990"/>
      <c r="D23" s="1990"/>
      <c r="E23" s="1990"/>
      <c r="F23" s="934" t="s">
        <v>702</v>
      </c>
      <c r="G23" s="935">
        <v>39951</v>
      </c>
      <c r="H23" s="936">
        <v>17000000</v>
      </c>
      <c r="I23" s="1990"/>
      <c r="J23" s="938" t="s">
        <v>744</v>
      </c>
      <c r="K23" s="1990"/>
      <c r="L23" s="936">
        <v>16986570</v>
      </c>
      <c r="M23" s="1990"/>
      <c r="N23" s="1990"/>
      <c r="O23" s="1990"/>
      <c r="P23" s="1990"/>
      <c r="Q23" s="939"/>
      <c r="R23" s="939"/>
      <c r="S23" s="939"/>
      <c r="T23" s="939"/>
      <c r="U23" s="1990"/>
      <c r="V23" s="1990"/>
      <c r="W23" s="1992"/>
      <c r="X23" s="1990"/>
      <c r="Y23" s="1990"/>
      <c r="Z23" s="1990"/>
      <c r="AA23" s="1992"/>
      <c r="AB23" s="1990"/>
      <c r="AC23" s="1990"/>
      <c r="AD23" s="1990"/>
      <c r="AE23" s="996"/>
      <c r="AF23" s="1990"/>
      <c r="AG23" s="996"/>
      <c r="AH23" s="1990"/>
      <c r="AI23" s="1990"/>
      <c r="AJ23" s="1992"/>
      <c r="AK23" s="943" t="s">
        <v>393</v>
      </c>
      <c r="AL23" s="1990"/>
      <c r="AM23" s="1990"/>
      <c r="AN23" s="2001"/>
      <c r="AO23" s="1990"/>
      <c r="AP23" s="1990"/>
      <c r="AQ23" s="1990"/>
      <c r="AR23" s="903"/>
    </row>
    <row r="24" spans="1:44" s="947" customFormat="1" ht="53.1" customHeight="1" x14ac:dyDescent="0.2">
      <c r="A24" s="1990"/>
      <c r="B24" s="1012" t="s">
        <v>1715</v>
      </c>
      <c r="C24" s="1990"/>
      <c r="D24" s="1990"/>
      <c r="E24" s="1990"/>
      <c r="F24" s="934" t="s">
        <v>703</v>
      </c>
      <c r="G24" s="935">
        <v>39951</v>
      </c>
      <c r="H24" s="936">
        <v>15000000</v>
      </c>
      <c r="I24" s="1990"/>
      <c r="J24" s="938" t="s">
        <v>745</v>
      </c>
      <c r="K24" s="1990"/>
      <c r="L24" s="936">
        <v>14985333</v>
      </c>
      <c r="M24" s="1990"/>
      <c r="N24" s="1990"/>
      <c r="O24" s="1990"/>
      <c r="P24" s="1990"/>
      <c r="Q24" s="939"/>
      <c r="R24" s="939"/>
      <c r="S24" s="939"/>
      <c r="T24" s="939"/>
      <c r="U24" s="1990"/>
      <c r="V24" s="1990"/>
      <c r="W24" s="1992"/>
      <c r="X24" s="1990"/>
      <c r="Y24" s="1990"/>
      <c r="Z24" s="1990"/>
      <c r="AA24" s="1992"/>
      <c r="AB24" s="1990"/>
      <c r="AC24" s="1990"/>
      <c r="AD24" s="1990"/>
      <c r="AE24" s="996"/>
      <c r="AF24" s="1990"/>
      <c r="AG24" s="996"/>
      <c r="AH24" s="1990"/>
      <c r="AI24" s="1990"/>
      <c r="AJ24" s="1992"/>
      <c r="AK24" s="943" t="s">
        <v>337</v>
      </c>
      <c r="AL24" s="1990"/>
      <c r="AM24" s="1990"/>
      <c r="AN24" s="2001"/>
      <c r="AO24" s="1990"/>
      <c r="AP24" s="1990"/>
      <c r="AQ24" s="1990"/>
      <c r="AR24" s="903"/>
    </row>
    <row r="25" spans="1:44" s="947" customFormat="1" ht="42" customHeight="1" x14ac:dyDescent="0.2">
      <c r="A25" s="1990"/>
      <c r="B25" s="1012" t="s">
        <v>1716</v>
      </c>
      <c r="C25" s="1990"/>
      <c r="D25" s="1990"/>
      <c r="E25" s="1990"/>
      <c r="F25" s="934" t="s">
        <v>704</v>
      </c>
      <c r="G25" s="935">
        <v>39951</v>
      </c>
      <c r="H25" s="936">
        <v>20000000</v>
      </c>
      <c r="I25" s="1990"/>
      <c r="J25" s="938" t="s">
        <v>746</v>
      </c>
      <c r="K25" s="1990"/>
      <c r="L25" s="936">
        <v>19985486</v>
      </c>
      <c r="M25" s="1990"/>
      <c r="N25" s="1990"/>
      <c r="O25" s="1990"/>
      <c r="P25" s="1990"/>
      <c r="Q25" s="939"/>
      <c r="R25" s="939"/>
      <c r="S25" s="939"/>
      <c r="T25" s="939"/>
      <c r="U25" s="1990"/>
      <c r="V25" s="1990"/>
      <c r="W25" s="1992"/>
      <c r="X25" s="1990"/>
      <c r="Y25" s="1990"/>
      <c r="Z25" s="1990"/>
      <c r="AA25" s="1992"/>
      <c r="AB25" s="1990"/>
      <c r="AC25" s="1990"/>
      <c r="AD25" s="1990"/>
      <c r="AE25" s="996"/>
      <c r="AF25" s="1990"/>
      <c r="AG25" s="996"/>
      <c r="AH25" s="1990"/>
      <c r="AI25" s="1990"/>
      <c r="AJ25" s="1992"/>
      <c r="AK25" s="943" t="s">
        <v>292</v>
      </c>
      <c r="AL25" s="1990"/>
      <c r="AM25" s="1990"/>
      <c r="AN25" s="2001"/>
      <c r="AO25" s="1990"/>
      <c r="AP25" s="1990"/>
      <c r="AQ25" s="1990"/>
      <c r="AR25" s="903"/>
    </row>
    <row r="26" spans="1:44" s="947" customFormat="1" ht="68.25" customHeight="1" x14ac:dyDescent="0.2">
      <c r="A26" s="1990"/>
      <c r="B26" s="1012" t="s">
        <v>1717</v>
      </c>
      <c r="C26" s="1990"/>
      <c r="D26" s="1990"/>
      <c r="E26" s="1990"/>
      <c r="F26" s="934" t="s">
        <v>705</v>
      </c>
      <c r="G26" s="935">
        <v>39951</v>
      </c>
      <c r="H26" s="936">
        <v>20000000</v>
      </c>
      <c r="I26" s="1990"/>
      <c r="J26" s="938" t="s">
        <v>747</v>
      </c>
      <c r="K26" s="1990"/>
      <c r="L26" s="936">
        <v>19954156</v>
      </c>
      <c r="M26" s="1990"/>
      <c r="N26" s="1990"/>
      <c r="O26" s="1990"/>
      <c r="P26" s="1990"/>
      <c r="Q26" s="939"/>
      <c r="R26" s="939"/>
      <c r="S26" s="939"/>
      <c r="T26" s="939"/>
      <c r="U26" s="1990"/>
      <c r="V26" s="1990"/>
      <c r="W26" s="1992"/>
      <c r="X26" s="1990"/>
      <c r="Y26" s="1990"/>
      <c r="Z26" s="1990"/>
      <c r="AA26" s="1992"/>
      <c r="AB26" s="1990"/>
      <c r="AC26" s="1990"/>
      <c r="AD26" s="1990"/>
      <c r="AE26" s="996"/>
      <c r="AF26" s="1990"/>
      <c r="AG26" s="996"/>
      <c r="AH26" s="1990"/>
      <c r="AI26" s="1990"/>
      <c r="AJ26" s="1992"/>
      <c r="AK26" s="943" t="s">
        <v>407</v>
      </c>
      <c r="AL26" s="1990"/>
      <c r="AM26" s="1990"/>
      <c r="AN26" s="2001"/>
      <c r="AO26" s="1990"/>
      <c r="AP26" s="1990"/>
      <c r="AQ26" s="1990"/>
      <c r="AR26" s="903"/>
    </row>
    <row r="27" spans="1:44" s="947" customFormat="1" ht="69" customHeight="1" x14ac:dyDescent="0.2">
      <c r="A27" s="1990" t="s">
        <v>707</v>
      </c>
      <c r="B27" s="2030" t="s">
        <v>708</v>
      </c>
      <c r="C27" s="1990" t="s">
        <v>42</v>
      </c>
      <c r="D27" s="1990" t="s">
        <v>115</v>
      </c>
      <c r="E27" s="1990" t="s">
        <v>116</v>
      </c>
      <c r="F27" s="934" t="s">
        <v>709</v>
      </c>
      <c r="G27" s="935">
        <v>39944</v>
      </c>
      <c r="H27" s="936">
        <v>20000000</v>
      </c>
      <c r="I27" s="1994">
        <v>40038</v>
      </c>
      <c r="J27" s="938" t="s">
        <v>748</v>
      </c>
      <c r="K27" s="1994">
        <v>40038</v>
      </c>
      <c r="L27" s="936">
        <v>19734120</v>
      </c>
      <c r="M27" s="1994">
        <v>40052</v>
      </c>
      <c r="N27" s="1994">
        <v>40091</v>
      </c>
      <c r="O27" s="1990">
        <v>3</v>
      </c>
      <c r="P27" s="2029">
        <f>L27+L28+L29+L30+L31+L32</f>
        <v>122959254</v>
      </c>
      <c r="Q27" s="1990"/>
      <c r="R27" s="1990"/>
      <c r="S27" s="1990"/>
      <c r="T27" s="1990"/>
      <c r="U27" s="1994">
        <v>40164</v>
      </c>
      <c r="V27" s="1990">
        <v>45</v>
      </c>
      <c r="W27" s="1992">
        <v>59961290</v>
      </c>
      <c r="X27" s="1990"/>
      <c r="Y27" s="1990"/>
      <c r="Z27" s="996"/>
      <c r="AA27" s="2029">
        <v>163113034</v>
      </c>
      <c r="AB27" s="2029"/>
      <c r="AC27" s="1990"/>
      <c r="AD27" s="1990"/>
      <c r="AE27" s="996"/>
      <c r="AF27" s="1990"/>
      <c r="AG27" s="996"/>
      <c r="AH27" s="1990"/>
      <c r="AI27" s="1990" t="s">
        <v>623</v>
      </c>
      <c r="AJ27" s="2028">
        <v>122959254</v>
      </c>
      <c r="AK27" s="943" t="s">
        <v>1251</v>
      </c>
      <c r="AL27" s="1990" t="s">
        <v>715</v>
      </c>
      <c r="AM27" s="1990">
        <v>3138308700</v>
      </c>
      <c r="AN27" s="2001" t="s">
        <v>1367</v>
      </c>
      <c r="AO27" s="1990"/>
      <c r="AP27" s="1990" t="s">
        <v>1249</v>
      </c>
      <c r="AQ27" s="1990"/>
      <c r="AR27" s="903"/>
    </row>
    <row r="28" spans="1:44" s="947" customFormat="1" ht="36.75" customHeight="1" x14ac:dyDescent="0.2">
      <c r="A28" s="1990"/>
      <c r="B28" s="2030"/>
      <c r="C28" s="1990"/>
      <c r="D28" s="1990"/>
      <c r="E28" s="1990"/>
      <c r="F28" s="934" t="s">
        <v>710</v>
      </c>
      <c r="G28" s="935">
        <v>39988</v>
      </c>
      <c r="H28" s="936">
        <v>20000000</v>
      </c>
      <c r="I28" s="1990"/>
      <c r="J28" s="938" t="s">
        <v>749</v>
      </c>
      <c r="K28" s="1990"/>
      <c r="L28" s="936">
        <v>19807510</v>
      </c>
      <c r="M28" s="1990"/>
      <c r="N28" s="1990"/>
      <c r="O28" s="1990"/>
      <c r="P28" s="1990"/>
      <c r="Q28" s="1990"/>
      <c r="R28" s="1990"/>
      <c r="S28" s="1990"/>
      <c r="T28" s="1990"/>
      <c r="U28" s="1990"/>
      <c r="V28" s="1990"/>
      <c r="W28" s="1992"/>
      <c r="X28" s="1990"/>
      <c r="Y28" s="1990"/>
      <c r="Z28" s="1007">
        <v>19807510</v>
      </c>
      <c r="AA28" s="1990"/>
      <c r="AB28" s="1990"/>
      <c r="AC28" s="1990"/>
      <c r="AD28" s="1990"/>
      <c r="AE28" s="996"/>
      <c r="AF28" s="1990"/>
      <c r="AG28" s="996"/>
      <c r="AH28" s="1990"/>
      <c r="AI28" s="1990"/>
      <c r="AJ28" s="1990"/>
      <c r="AK28" s="943" t="s">
        <v>467</v>
      </c>
      <c r="AL28" s="1990"/>
      <c r="AM28" s="1990"/>
      <c r="AN28" s="2001"/>
      <c r="AO28" s="1990"/>
      <c r="AP28" s="1990"/>
      <c r="AQ28" s="1990"/>
      <c r="AR28" s="903"/>
    </row>
    <row r="29" spans="1:44" s="947" customFormat="1" ht="38.25" customHeight="1" x14ac:dyDescent="0.2">
      <c r="A29" s="1990"/>
      <c r="B29" s="2030"/>
      <c r="C29" s="1990"/>
      <c r="D29" s="1990"/>
      <c r="E29" s="1990"/>
      <c r="F29" s="934" t="s">
        <v>711</v>
      </c>
      <c r="G29" s="935">
        <v>39951</v>
      </c>
      <c r="H29" s="936">
        <v>21000000</v>
      </c>
      <c r="I29" s="1990"/>
      <c r="J29" s="938" t="s">
        <v>750</v>
      </c>
      <c r="K29" s="1990"/>
      <c r="L29" s="936">
        <v>20981385</v>
      </c>
      <c r="M29" s="1990"/>
      <c r="N29" s="1990"/>
      <c r="O29" s="1990"/>
      <c r="P29" s="1990"/>
      <c r="Q29" s="1990"/>
      <c r="R29" s="1990"/>
      <c r="S29" s="1990"/>
      <c r="T29" s="1990"/>
      <c r="U29" s="1990"/>
      <c r="V29" s="1990"/>
      <c r="W29" s="1992"/>
      <c r="X29" s="1990"/>
      <c r="Y29" s="1990"/>
      <c r="Z29" s="2025"/>
      <c r="AA29" s="1990"/>
      <c r="AB29" s="1990"/>
      <c r="AC29" s="1990"/>
      <c r="AD29" s="1990"/>
      <c r="AE29" s="996"/>
      <c r="AF29" s="1990"/>
      <c r="AG29" s="996"/>
      <c r="AH29" s="1990"/>
      <c r="AI29" s="1990"/>
      <c r="AJ29" s="1990"/>
      <c r="AK29" s="943" t="s">
        <v>1248</v>
      </c>
      <c r="AL29" s="1990"/>
      <c r="AM29" s="1990"/>
      <c r="AN29" s="2001"/>
      <c r="AO29" s="1990"/>
      <c r="AP29" s="1990"/>
      <c r="AQ29" s="1990"/>
      <c r="AR29" s="903"/>
    </row>
    <row r="30" spans="1:44" s="947" customFormat="1" ht="38.25" customHeight="1" x14ac:dyDescent="0.2">
      <c r="A30" s="1990"/>
      <c r="B30" s="2030"/>
      <c r="C30" s="1990"/>
      <c r="D30" s="1990"/>
      <c r="E30" s="1990"/>
      <c r="F30" s="934" t="s">
        <v>712</v>
      </c>
      <c r="G30" s="935">
        <v>39994</v>
      </c>
      <c r="H30" s="936">
        <v>21870169</v>
      </c>
      <c r="I30" s="1990"/>
      <c r="J30" s="938" t="s">
        <v>751</v>
      </c>
      <c r="K30" s="1990"/>
      <c r="L30" s="936">
        <v>21739727</v>
      </c>
      <c r="M30" s="1990"/>
      <c r="N30" s="1990"/>
      <c r="O30" s="1990"/>
      <c r="P30" s="1990"/>
      <c r="Q30" s="1990"/>
      <c r="R30" s="1990"/>
      <c r="S30" s="1990"/>
      <c r="T30" s="1990"/>
      <c r="U30" s="1990"/>
      <c r="V30" s="1990"/>
      <c r="W30" s="1992"/>
      <c r="X30" s="1990"/>
      <c r="Y30" s="1990"/>
      <c r="Z30" s="2025"/>
      <c r="AA30" s="1990"/>
      <c r="AB30" s="1990"/>
      <c r="AC30" s="1990"/>
      <c r="AD30" s="1990"/>
      <c r="AE30" s="996"/>
      <c r="AF30" s="1990"/>
      <c r="AG30" s="996"/>
      <c r="AH30" s="1990"/>
      <c r="AI30" s="1990"/>
      <c r="AJ30" s="1990"/>
      <c r="AK30" s="943" t="s">
        <v>422</v>
      </c>
      <c r="AL30" s="1990"/>
      <c r="AM30" s="1990"/>
      <c r="AN30" s="2001"/>
      <c r="AO30" s="1990"/>
      <c r="AP30" s="1990"/>
      <c r="AQ30" s="1990"/>
      <c r="AR30" s="903"/>
    </row>
    <row r="31" spans="1:44" s="947" customFormat="1" ht="51.95" customHeight="1" x14ac:dyDescent="0.2">
      <c r="A31" s="1990"/>
      <c r="B31" s="2030"/>
      <c r="C31" s="1990"/>
      <c r="D31" s="1990"/>
      <c r="E31" s="1990"/>
      <c r="F31" s="934" t="s">
        <v>713</v>
      </c>
      <c r="G31" s="935">
        <v>39988</v>
      </c>
      <c r="H31" s="936">
        <v>22863574</v>
      </c>
      <c r="I31" s="1990"/>
      <c r="J31" s="938" t="s">
        <v>752</v>
      </c>
      <c r="K31" s="1990"/>
      <c r="L31" s="936">
        <v>22706548</v>
      </c>
      <c r="M31" s="1990"/>
      <c r="N31" s="1990"/>
      <c r="O31" s="1990"/>
      <c r="P31" s="1990"/>
      <c r="Q31" s="1990"/>
      <c r="R31" s="1990"/>
      <c r="S31" s="1990"/>
      <c r="T31" s="1990"/>
      <c r="U31" s="1990"/>
      <c r="V31" s="1990"/>
      <c r="W31" s="1992"/>
      <c r="X31" s="1990"/>
      <c r="Y31" s="1990"/>
      <c r="Z31" s="2025"/>
      <c r="AA31" s="1990"/>
      <c r="AB31" s="1990"/>
      <c r="AC31" s="1990"/>
      <c r="AD31" s="1990"/>
      <c r="AE31" s="996"/>
      <c r="AF31" s="1990"/>
      <c r="AG31" s="996"/>
      <c r="AH31" s="1990"/>
      <c r="AI31" s="1990"/>
      <c r="AJ31" s="1990"/>
      <c r="AK31" s="943" t="s">
        <v>407</v>
      </c>
      <c r="AL31" s="1990"/>
      <c r="AM31" s="1990"/>
      <c r="AN31" s="2001"/>
      <c r="AO31" s="1990"/>
      <c r="AP31" s="1990"/>
      <c r="AQ31" s="1990"/>
      <c r="AR31" s="903"/>
    </row>
    <row r="32" spans="1:44" s="947" customFormat="1" ht="60" customHeight="1" x14ac:dyDescent="0.2">
      <c r="A32" s="1990"/>
      <c r="B32" s="2030"/>
      <c r="C32" s="1990"/>
      <c r="D32" s="1990"/>
      <c r="E32" s="1990"/>
      <c r="F32" s="934" t="s">
        <v>714</v>
      </c>
      <c r="G32" s="935">
        <v>39951</v>
      </c>
      <c r="H32" s="936">
        <v>18000000</v>
      </c>
      <c r="I32" s="1990"/>
      <c r="J32" s="938" t="s">
        <v>753</v>
      </c>
      <c r="K32" s="1990"/>
      <c r="L32" s="936">
        <v>17989964</v>
      </c>
      <c r="M32" s="1990"/>
      <c r="N32" s="1990"/>
      <c r="O32" s="1990"/>
      <c r="P32" s="1990"/>
      <c r="Q32" s="1990"/>
      <c r="R32" s="1990"/>
      <c r="S32" s="1990"/>
      <c r="T32" s="1990"/>
      <c r="U32" s="1990"/>
      <c r="V32" s="1990"/>
      <c r="W32" s="1992"/>
      <c r="X32" s="1990"/>
      <c r="Y32" s="1990"/>
      <c r="Z32" s="2025"/>
      <c r="AA32" s="1990"/>
      <c r="AB32" s="1990"/>
      <c r="AC32" s="1990"/>
      <c r="AD32" s="1990"/>
      <c r="AE32" s="996"/>
      <c r="AF32" s="1990"/>
      <c r="AG32" s="996"/>
      <c r="AH32" s="1990"/>
      <c r="AI32" s="1990"/>
      <c r="AJ32" s="1990"/>
      <c r="AK32" s="943" t="s">
        <v>1252</v>
      </c>
      <c r="AL32" s="1990"/>
      <c r="AM32" s="1990"/>
      <c r="AN32" s="2001"/>
      <c r="AO32" s="1990"/>
      <c r="AP32" s="1990"/>
      <c r="AQ32" s="1990"/>
      <c r="AR32" s="903"/>
    </row>
    <row r="33" spans="1:44" s="27" customFormat="1" ht="45" customHeight="1" x14ac:dyDescent="0.2">
      <c r="A33" s="1803" t="s">
        <v>716</v>
      </c>
      <c r="B33" s="1803" t="s">
        <v>776</v>
      </c>
      <c r="C33" s="1803" t="s">
        <v>42</v>
      </c>
      <c r="D33" s="1818" t="s">
        <v>769</v>
      </c>
      <c r="E33" s="1803" t="s">
        <v>777</v>
      </c>
      <c r="F33" s="370" t="s">
        <v>778</v>
      </c>
      <c r="G33" s="1255">
        <v>39959</v>
      </c>
      <c r="H33" s="21">
        <v>20000000</v>
      </c>
      <c r="I33" s="1821">
        <v>40038</v>
      </c>
      <c r="J33" s="1254" t="s">
        <v>754</v>
      </c>
      <c r="K33" s="1821">
        <v>40038</v>
      </c>
      <c r="L33" s="21">
        <v>19998760</v>
      </c>
      <c r="M33" s="1810">
        <v>40050</v>
      </c>
      <c r="N33" s="1810">
        <v>40091</v>
      </c>
      <c r="O33" s="1803">
        <v>3</v>
      </c>
      <c r="P33" s="1811">
        <f>SUM(L33:L38)</f>
        <v>131894192</v>
      </c>
      <c r="Q33" s="130"/>
      <c r="R33" s="130"/>
      <c r="S33" s="130"/>
      <c r="T33" s="130"/>
      <c r="U33" s="1817">
        <v>40165</v>
      </c>
      <c r="V33" s="1824">
        <v>45</v>
      </c>
      <c r="W33" s="1825">
        <v>19971526</v>
      </c>
      <c r="X33" s="1817"/>
      <c r="Y33" s="1817"/>
      <c r="Z33" s="1803"/>
      <c r="AA33" s="1815">
        <v>131894192</v>
      </c>
      <c r="AB33" s="1803"/>
      <c r="AC33" s="1803"/>
      <c r="AD33" s="1803"/>
      <c r="AE33" s="1248"/>
      <c r="AF33" s="1803"/>
      <c r="AG33" s="1248"/>
      <c r="AH33" s="1803"/>
      <c r="AI33" s="1805" t="s">
        <v>622</v>
      </c>
      <c r="AJ33" s="1815">
        <f>Z33+AA33+AB33+AC33+AD33+AF33+AH33</f>
        <v>131894192</v>
      </c>
      <c r="AK33" s="78" t="s">
        <v>407</v>
      </c>
      <c r="AL33" s="1803" t="s">
        <v>775</v>
      </c>
      <c r="AM33" s="1803">
        <v>3118592588</v>
      </c>
      <c r="AN33" s="1812"/>
      <c r="AO33" s="1803" t="s">
        <v>1230</v>
      </c>
      <c r="AP33" s="1803" t="s">
        <v>1249</v>
      </c>
      <c r="AQ33" s="1803" t="s">
        <v>1230</v>
      </c>
      <c r="AR33" s="23"/>
    </row>
    <row r="34" spans="1:44" s="27" customFormat="1" ht="38.25" customHeight="1" x14ac:dyDescent="0.25">
      <c r="A34" s="2012"/>
      <c r="B34" s="2012"/>
      <c r="C34" s="2012"/>
      <c r="D34" s="2026"/>
      <c r="E34" s="2012"/>
      <c r="F34" s="370" t="s">
        <v>779</v>
      </c>
      <c r="G34" s="1255">
        <v>39951</v>
      </c>
      <c r="H34" s="21">
        <v>23000000</v>
      </c>
      <c r="I34" s="2026"/>
      <c r="J34" s="1254" t="s">
        <v>755</v>
      </c>
      <c r="K34" s="2026"/>
      <c r="L34" s="21">
        <v>22953952</v>
      </c>
      <c r="M34" s="2012"/>
      <c r="N34" s="2012"/>
      <c r="O34" s="2012"/>
      <c r="P34" s="2012"/>
      <c r="Q34" s="130"/>
      <c r="R34" s="130"/>
      <c r="S34" s="130"/>
      <c r="T34" s="130"/>
      <c r="U34" s="2009"/>
      <c r="V34" s="1748"/>
      <c r="W34" s="2023"/>
      <c r="X34" s="2009"/>
      <c r="Y34" s="2009"/>
      <c r="Z34" s="2012"/>
      <c r="AA34" s="2011"/>
      <c r="AB34" s="2012"/>
      <c r="AC34" s="2012"/>
      <c r="AD34" s="2012"/>
      <c r="AE34" s="1256"/>
      <c r="AF34" s="2012"/>
      <c r="AG34" s="1256"/>
      <c r="AH34" s="2012"/>
      <c r="AI34" s="2009"/>
      <c r="AJ34" s="2011"/>
      <c r="AK34" s="78" t="s">
        <v>407</v>
      </c>
      <c r="AL34" s="2012"/>
      <c r="AM34" s="2012"/>
      <c r="AN34" s="2013"/>
      <c r="AO34" s="2012"/>
      <c r="AP34" s="2012"/>
      <c r="AQ34" s="2012"/>
      <c r="AR34" s="23"/>
    </row>
    <row r="35" spans="1:44" s="27" customFormat="1" ht="42" customHeight="1" x14ac:dyDescent="0.25">
      <c r="A35" s="2012"/>
      <c r="B35" s="2012"/>
      <c r="C35" s="2012"/>
      <c r="D35" s="2026"/>
      <c r="E35" s="2012"/>
      <c r="F35" s="370" t="s">
        <v>780</v>
      </c>
      <c r="G35" s="1255">
        <v>39947</v>
      </c>
      <c r="H35" s="21">
        <v>20000000</v>
      </c>
      <c r="I35" s="2026"/>
      <c r="J35" s="1254" t="s">
        <v>756</v>
      </c>
      <c r="K35" s="2026"/>
      <c r="L35" s="21">
        <v>19971320</v>
      </c>
      <c r="M35" s="2012"/>
      <c r="N35" s="2012"/>
      <c r="O35" s="2012"/>
      <c r="P35" s="2012"/>
      <c r="Q35" s="130"/>
      <c r="R35" s="130"/>
      <c r="S35" s="130"/>
      <c r="T35" s="130"/>
      <c r="U35" s="2009"/>
      <c r="V35" s="1748"/>
      <c r="W35" s="2023"/>
      <c r="X35" s="2009"/>
      <c r="Y35" s="2009"/>
      <c r="Z35" s="2012"/>
      <c r="AA35" s="2011"/>
      <c r="AB35" s="2012"/>
      <c r="AC35" s="2012"/>
      <c r="AD35" s="2012"/>
      <c r="AE35" s="1256"/>
      <c r="AF35" s="2012"/>
      <c r="AG35" s="1256"/>
      <c r="AH35" s="2012"/>
      <c r="AI35" s="2009"/>
      <c r="AJ35" s="2011"/>
      <c r="AK35" s="78" t="s">
        <v>467</v>
      </c>
      <c r="AL35" s="2012"/>
      <c r="AM35" s="2012"/>
      <c r="AN35" s="2013"/>
      <c r="AO35" s="2012"/>
      <c r="AP35" s="2012"/>
      <c r="AQ35" s="2012"/>
      <c r="AR35" s="23"/>
    </row>
    <row r="36" spans="1:44" s="27" customFormat="1" ht="32.25" customHeight="1" x14ac:dyDescent="0.25">
      <c r="A36" s="2012"/>
      <c r="B36" s="2012"/>
      <c r="C36" s="2012"/>
      <c r="D36" s="2026"/>
      <c r="E36" s="2012"/>
      <c r="F36" s="370" t="s">
        <v>781</v>
      </c>
      <c r="G36" s="1255">
        <v>39944</v>
      </c>
      <c r="H36" s="21">
        <v>29000000</v>
      </c>
      <c r="I36" s="2026"/>
      <c r="J36" s="1254" t="s">
        <v>757</v>
      </c>
      <c r="K36" s="2026"/>
      <c r="L36" s="21">
        <v>28995656</v>
      </c>
      <c r="M36" s="2012"/>
      <c r="N36" s="2012"/>
      <c r="O36" s="2012"/>
      <c r="P36" s="2012"/>
      <c r="Q36" s="130"/>
      <c r="R36" s="130"/>
      <c r="S36" s="130"/>
      <c r="T36" s="130"/>
      <c r="U36" s="2009"/>
      <c r="V36" s="1748"/>
      <c r="W36" s="2023"/>
      <c r="X36" s="2009"/>
      <c r="Y36" s="2009"/>
      <c r="Z36" s="2012"/>
      <c r="AA36" s="2011"/>
      <c r="AB36" s="2012"/>
      <c r="AC36" s="2012"/>
      <c r="AD36" s="2012"/>
      <c r="AE36" s="1256"/>
      <c r="AF36" s="2012"/>
      <c r="AG36" s="1256"/>
      <c r="AH36" s="2012"/>
      <c r="AI36" s="2009"/>
      <c r="AJ36" s="2011"/>
      <c r="AK36" s="78" t="s">
        <v>407</v>
      </c>
      <c r="AL36" s="2012"/>
      <c r="AM36" s="2012"/>
      <c r="AN36" s="2013"/>
      <c r="AO36" s="2012"/>
      <c r="AP36" s="2012"/>
      <c r="AQ36" s="2012"/>
      <c r="AR36" s="23"/>
    </row>
    <row r="37" spans="1:44" s="27" customFormat="1" ht="51" customHeight="1" x14ac:dyDescent="0.25">
      <c r="A37" s="2012"/>
      <c r="B37" s="2012"/>
      <c r="C37" s="2012"/>
      <c r="D37" s="2026"/>
      <c r="E37" s="2012"/>
      <c r="F37" s="370" t="s">
        <v>193</v>
      </c>
      <c r="G37" s="1255">
        <v>39944</v>
      </c>
      <c r="H37" s="21">
        <v>20000000</v>
      </c>
      <c r="I37" s="2026"/>
      <c r="J37" s="1254" t="s">
        <v>758</v>
      </c>
      <c r="K37" s="2026"/>
      <c r="L37" s="21">
        <v>19998554</v>
      </c>
      <c r="M37" s="2012"/>
      <c r="N37" s="2012"/>
      <c r="O37" s="2012"/>
      <c r="P37" s="2012"/>
      <c r="Q37" s="130"/>
      <c r="R37" s="130"/>
      <c r="S37" s="130"/>
      <c r="T37" s="130"/>
      <c r="U37" s="2009"/>
      <c r="V37" s="1748"/>
      <c r="W37" s="2023"/>
      <c r="X37" s="2009"/>
      <c r="Y37" s="2009"/>
      <c r="Z37" s="2012"/>
      <c r="AA37" s="2011"/>
      <c r="AB37" s="2012"/>
      <c r="AC37" s="2012"/>
      <c r="AD37" s="2012"/>
      <c r="AE37" s="1256"/>
      <c r="AF37" s="2012"/>
      <c r="AG37" s="1256"/>
      <c r="AH37" s="2012"/>
      <c r="AI37" s="2009"/>
      <c r="AJ37" s="2011"/>
      <c r="AK37" s="78" t="s">
        <v>422</v>
      </c>
      <c r="AL37" s="2012"/>
      <c r="AM37" s="2012"/>
      <c r="AN37" s="2013"/>
      <c r="AO37" s="2012"/>
      <c r="AP37" s="2012"/>
      <c r="AQ37" s="2012"/>
      <c r="AR37" s="23"/>
    </row>
    <row r="38" spans="1:44" s="27" customFormat="1" ht="46.5" customHeight="1" x14ac:dyDescent="0.25">
      <c r="A38" s="2012"/>
      <c r="B38" s="2012"/>
      <c r="C38" s="2012"/>
      <c r="D38" s="2027"/>
      <c r="E38" s="2012"/>
      <c r="F38" s="370" t="s">
        <v>782</v>
      </c>
      <c r="G38" s="1255">
        <v>39951</v>
      </c>
      <c r="H38" s="21">
        <v>20000000</v>
      </c>
      <c r="I38" s="2027"/>
      <c r="J38" s="1254" t="s">
        <v>759</v>
      </c>
      <c r="K38" s="2027"/>
      <c r="L38" s="21">
        <v>19975950</v>
      </c>
      <c r="M38" s="2012"/>
      <c r="N38" s="2012"/>
      <c r="O38" s="2012"/>
      <c r="P38" s="2012"/>
      <c r="Q38" s="130"/>
      <c r="R38" s="130"/>
      <c r="S38" s="130"/>
      <c r="T38" s="130"/>
      <c r="U38" s="2009"/>
      <c r="V38" s="1749"/>
      <c r="W38" s="2024"/>
      <c r="X38" s="2009"/>
      <c r="Y38" s="2009"/>
      <c r="Z38" s="2012"/>
      <c r="AA38" s="2011"/>
      <c r="AB38" s="2012"/>
      <c r="AC38" s="2012"/>
      <c r="AD38" s="2012"/>
      <c r="AE38" s="1256"/>
      <c r="AF38" s="2012"/>
      <c r="AG38" s="1256"/>
      <c r="AH38" s="2012"/>
      <c r="AI38" s="2009"/>
      <c r="AJ38" s="2011"/>
      <c r="AK38" s="78" t="s">
        <v>1253</v>
      </c>
      <c r="AL38" s="2012"/>
      <c r="AM38" s="2012"/>
      <c r="AN38" s="2013"/>
      <c r="AO38" s="2012"/>
      <c r="AP38" s="2012"/>
      <c r="AQ38" s="2012"/>
      <c r="AR38" s="23"/>
    </row>
    <row r="39" spans="1:44" s="27" customFormat="1" ht="70.5" customHeight="1" x14ac:dyDescent="0.2">
      <c r="A39" s="2014" t="s">
        <v>717</v>
      </c>
      <c r="B39" s="2016" t="s">
        <v>768</v>
      </c>
      <c r="C39" s="2016" t="s">
        <v>42</v>
      </c>
      <c r="D39" s="2002" t="s">
        <v>769</v>
      </c>
      <c r="E39" s="2002" t="s">
        <v>777</v>
      </c>
      <c r="F39" s="370" t="s">
        <v>770</v>
      </c>
      <c r="G39" s="931">
        <v>39988</v>
      </c>
      <c r="H39" s="21">
        <v>18000000</v>
      </c>
      <c r="I39" s="2019">
        <v>40038</v>
      </c>
      <c r="J39" s="927" t="s">
        <v>760</v>
      </c>
      <c r="K39" s="2006">
        <v>40038</v>
      </c>
      <c r="L39" s="21">
        <v>17809618</v>
      </c>
      <c r="M39" s="2006">
        <v>40049</v>
      </c>
      <c r="N39" s="2006">
        <v>40064</v>
      </c>
      <c r="O39" s="2002">
        <v>3</v>
      </c>
      <c r="P39" s="2022">
        <f>L39+L40+L41+L42+L43</f>
        <v>102620259</v>
      </c>
      <c r="Q39" s="60"/>
      <c r="R39" s="60"/>
      <c r="S39" s="60"/>
      <c r="T39" s="60"/>
      <c r="U39" s="2002">
        <v>0</v>
      </c>
      <c r="V39" s="2002">
        <v>0</v>
      </c>
      <c r="W39" s="2002">
        <v>0</v>
      </c>
      <c r="X39" s="2006">
        <v>40155</v>
      </c>
      <c r="Y39" s="2006">
        <v>40171</v>
      </c>
      <c r="Z39" s="2002"/>
      <c r="AA39" s="2007">
        <v>102620259</v>
      </c>
      <c r="AB39" s="2002"/>
      <c r="AC39" s="2002"/>
      <c r="AD39" s="2002"/>
      <c r="AE39" s="921"/>
      <c r="AF39" s="2002"/>
      <c r="AG39" s="921"/>
      <c r="AH39" s="2002"/>
      <c r="AI39" s="1805" t="s">
        <v>622</v>
      </c>
      <c r="AJ39" s="2010">
        <f>Z39+AA39+AB39+AC39+AD39+AF39+AH39</f>
        <v>102620259</v>
      </c>
      <c r="AK39" s="78" t="s">
        <v>1253</v>
      </c>
      <c r="AL39" s="2002" t="s">
        <v>775</v>
      </c>
      <c r="AM39" s="2002">
        <v>3118592588</v>
      </c>
      <c r="AN39" s="2004"/>
      <c r="AO39" s="2002" t="s">
        <v>1230</v>
      </c>
      <c r="AP39" s="2002" t="s">
        <v>1249</v>
      </c>
      <c r="AQ39" s="2002" t="s">
        <v>1230</v>
      </c>
      <c r="AR39" s="903"/>
    </row>
    <row r="40" spans="1:44" s="27" customFormat="1" ht="37.5" customHeight="1" x14ac:dyDescent="0.25">
      <c r="A40" s="2015"/>
      <c r="B40" s="2017"/>
      <c r="C40" s="2017"/>
      <c r="D40" s="2003"/>
      <c r="E40" s="2003"/>
      <c r="F40" s="370" t="s">
        <v>771</v>
      </c>
      <c r="G40" s="931">
        <v>39944</v>
      </c>
      <c r="H40" s="21">
        <v>21147523</v>
      </c>
      <c r="I40" s="2020"/>
      <c r="J40" s="927" t="s">
        <v>761</v>
      </c>
      <c r="K40" s="2003"/>
      <c r="L40" s="21">
        <v>20736603</v>
      </c>
      <c r="M40" s="2003"/>
      <c r="N40" s="2003"/>
      <c r="O40" s="2003"/>
      <c r="P40" s="2003"/>
      <c r="Q40" s="60"/>
      <c r="R40" s="60"/>
      <c r="S40" s="60"/>
      <c r="T40" s="60"/>
      <c r="U40" s="2003"/>
      <c r="V40" s="2003"/>
      <c r="W40" s="2003"/>
      <c r="X40" s="2003"/>
      <c r="Y40" s="2003"/>
      <c r="Z40" s="2003"/>
      <c r="AA40" s="2008"/>
      <c r="AB40" s="2003"/>
      <c r="AC40" s="2003"/>
      <c r="AD40" s="2003"/>
      <c r="AE40" s="922"/>
      <c r="AF40" s="2003"/>
      <c r="AG40" s="922"/>
      <c r="AH40" s="2003"/>
      <c r="AI40" s="2009"/>
      <c r="AJ40" s="2003"/>
      <c r="AK40" s="78" t="s">
        <v>422</v>
      </c>
      <c r="AL40" s="2003"/>
      <c r="AM40" s="2003"/>
      <c r="AN40" s="2005"/>
      <c r="AO40" s="2003"/>
      <c r="AP40" s="2003"/>
      <c r="AQ40" s="2003"/>
      <c r="AR40" s="903"/>
    </row>
    <row r="41" spans="1:44" s="27" customFormat="1" ht="46.5" customHeight="1" x14ac:dyDescent="0.25">
      <c r="A41" s="2015"/>
      <c r="B41" s="2017"/>
      <c r="C41" s="2017"/>
      <c r="D41" s="2003"/>
      <c r="E41" s="2003"/>
      <c r="F41" s="370" t="s">
        <v>772</v>
      </c>
      <c r="G41" s="931">
        <v>39959</v>
      </c>
      <c r="H41" s="21">
        <v>29000000</v>
      </c>
      <c r="I41" s="2020"/>
      <c r="J41" s="927" t="s">
        <v>762</v>
      </c>
      <c r="K41" s="2003"/>
      <c r="L41" s="21">
        <v>28987362</v>
      </c>
      <c r="M41" s="2003"/>
      <c r="N41" s="2003"/>
      <c r="O41" s="2003"/>
      <c r="P41" s="2003"/>
      <c r="Q41" s="60"/>
      <c r="R41" s="60"/>
      <c r="S41" s="60"/>
      <c r="T41" s="60"/>
      <c r="U41" s="2003"/>
      <c r="V41" s="2003"/>
      <c r="W41" s="2003"/>
      <c r="X41" s="2003"/>
      <c r="Y41" s="2003"/>
      <c r="Z41" s="2003"/>
      <c r="AA41" s="2008"/>
      <c r="AB41" s="2003"/>
      <c r="AC41" s="2003"/>
      <c r="AD41" s="2003"/>
      <c r="AE41" s="922"/>
      <c r="AF41" s="2003"/>
      <c r="AG41" s="922"/>
      <c r="AH41" s="2003"/>
      <c r="AI41" s="2009"/>
      <c r="AJ41" s="2003"/>
      <c r="AK41" s="78" t="s">
        <v>1252</v>
      </c>
      <c r="AL41" s="2003"/>
      <c r="AM41" s="2003"/>
      <c r="AN41" s="2005"/>
      <c r="AO41" s="2003"/>
      <c r="AP41" s="2003"/>
      <c r="AQ41" s="2003"/>
      <c r="AR41" s="903"/>
    </row>
    <row r="42" spans="1:44" s="27" customFormat="1" ht="46.5" customHeight="1" x14ac:dyDescent="0.25">
      <c r="A42" s="2015"/>
      <c r="B42" s="2017"/>
      <c r="C42" s="2017"/>
      <c r="D42" s="2003"/>
      <c r="E42" s="2003"/>
      <c r="F42" s="370" t="s">
        <v>773</v>
      </c>
      <c r="G42" s="931">
        <v>39988</v>
      </c>
      <c r="H42" s="21">
        <v>15000000</v>
      </c>
      <c r="I42" s="2020"/>
      <c r="J42" s="927" t="s">
        <v>763</v>
      </c>
      <c r="K42" s="2003"/>
      <c r="L42" s="21">
        <v>14837508</v>
      </c>
      <c r="M42" s="2003"/>
      <c r="N42" s="2003"/>
      <c r="O42" s="2003"/>
      <c r="P42" s="2003"/>
      <c r="Q42" s="60"/>
      <c r="R42" s="60"/>
      <c r="S42" s="60"/>
      <c r="T42" s="60"/>
      <c r="U42" s="2003"/>
      <c r="V42" s="2003"/>
      <c r="W42" s="2003"/>
      <c r="X42" s="2003"/>
      <c r="Y42" s="2003"/>
      <c r="Z42" s="2003"/>
      <c r="AA42" s="2008"/>
      <c r="AB42" s="2003"/>
      <c r="AC42" s="2003"/>
      <c r="AD42" s="2003"/>
      <c r="AE42" s="922"/>
      <c r="AF42" s="2003"/>
      <c r="AG42" s="922"/>
      <c r="AH42" s="2003"/>
      <c r="AI42" s="2009"/>
      <c r="AJ42" s="2003"/>
      <c r="AK42" s="78" t="s">
        <v>292</v>
      </c>
      <c r="AL42" s="2003"/>
      <c r="AM42" s="2003"/>
      <c r="AN42" s="2005"/>
      <c r="AO42" s="2003"/>
      <c r="AP42" s="2003"/>
      <c r="AQ42" s="2003"/>
      <c r="AR42" s="903"/>
    </row>
    <row r="43" spans="1:44" s="27" customFormat="1" ht="33.75" customHeight="1" x14ac:dyDescent="0.25">
      <c r="A43" s="2015"/>
      <c r="B43" s="2018"/>
      <c r="C43" s="2018"/>
      <c r="D43" s="2003"/>
      <c r="E43" s="2003"/>
      <c r="F43" s="370" t="s">
        <v>774</v>
      </c>
      <c r="G43" s="931">
        <v>39944</v>
      </c>
      <c r="H43" s="21">
        <v>20263036</v>
      </c>
      <c r="I43" s="2021"/>
      <c r="J43" s="927" t="s">
        <v>764</v>
      </c>
      <c r="K43" s="2003"/>
      <c r="L43" s="21">
        <v>20249168</v>
      </c>
      <c r="M43" s="2003"/>
      <c r="N43" s="2003"/>
      <c r="O43" s="2003"/>
      <c r="P43" s="2003"/>
      <c r="Q43" s="60"/>
      <c r="R43" s="60"/>
      <c r="S43" s="60"/>
      <c r="T43" s="60"/>
      <c r="U43" s="2003"/>
      <c r="V43" s="2003"/>
      <c r="W43" s="2003"/>
      <c r="X43" s="2003"/>
      <c r="Y43" s="2003"/>
      <c r="Z43" s="2003"/>
      <c r="AA43" s="2008"/>
      <c r="AB43" s="2003"/>
      <c r="AC43" s="2003"/>
      <c r="AD43" s="2003"/>
      <c r="AE43" s="922"/>
      <c r="AF43" s="2003"/>
      <c r="AG43" s="922"/>
      <c r="AH43" s="2003"/>
      <c r="AI43" s="2009"/>
      <c r="AJ43" s="2003"/>
      <c r="AK43" s="78" t="s">
        <v>1254</v>
      </c>
      <c r="AL43" s="2003"/>
      <c r="AM43" s="2003"/>
      <c r="AN43" s="2005"/>
      <c r="AO43" s="2003"/>
      <c r="AP43" s="2003"/>
      <c r="AQ43" s="2003"/>
      <c r="AR43" s="903"/>
    </row>
    <row r="44" spans="1:44" s="947" customFormat="1" ht="57" customHeight="1" x14ac:dyDescent="0.25">
      <c r="A44" s="996" t="s">
        <v>922</v>
      </c>
      <c r="B44" s="933" t="s">
        <v>850</v>
      </c>
      <c r="C44" s="996" t="s">
        <v>401</v>
      </c>
      <c r="D44" s="933" t="s">
        <v>923</v>
      </c>
      <c r="E44" s="1009" t="s">
        <v>924</v>
      </c>
      <c r="F44" s="934" t="s">
        <v>925</v>
      </c>
      <c r="G44" s="935">
        <v>39962</v>
      </c>
      <c r="H44" s="936">
        <v>9564491</v>
      </c>
      <c r="I44" s="937">
        <v>40060</v>
      </c>
      <c r="J44" s="938" t="s">
        <v>1045</v>
      </c>
      <c r="K44" s="935">
        <v>40060</v>
      </c>
      <c r="L44" s="936">
        <v>9200000</v>
      </c>
      <c r="M44" s="938">
        <v>40065</v>
      </c>
      <c r="N44" s="937"/>
      <c r="O44" s="996">
        <v>2</v>
      </c>
      <c r="P44" s="939">
        <v>9200000</v>
      </c>
      <c r="Q44" s="939"/>
      <c r="R44" s="939"/>
      <c r="S44" s="939"/>
      <c r="T44" s="939"/>
      <c r="U44" s="940"/>
      <c r="V44" s="940"/>
      <c r="W44" s="940"/>
      <c r="X44" s="937"/>
      <c r="Y44" s="937"/>
      <c r="Z44" s="953"/>
      <c r="AA44" s="953">
        <v>9200000</v>
      </c>
      <c r="AB44" s="953"/>
      <c r="AC44" s="953"/>
      <c r="AD44" s="953"/>
      <c r="AE44" s="953"/>
      <c r="AF44" s="953"/>
      <c r="AG44" s="953"/>
      <c r="AH44" s="953"/>
      <c r="AI44" s="903" t="s">
        <v>406</v>
      </c>
      <c r="AJ44" s="942">
        <f t="shared" ref="AJ44:AJ54" si="2">Z44+AA44+AB44+AC44+AD44+AF44+AH44</f>
        <v>9200000</v>
      </c>
      <c r="AK44" s="903"/>
      <c r="AL44" s="903" t="s">
        <v>926</v>
      </c>
      <c r="AM44" s="903">
        <v>7316106</v>
      </c>
      <c r="AN44" s="941"/>
      <c r="AO44" s="951"/>
      <c r="AP44" s="952"/>
      <c r="AQ44" s="951"/>
      <c r="AR44" s="903"/>
    </row>
    <row r="45" spans="1:44" s="947" customFormat="1" ht="51" customHeight="1" x14ac:dyDescent="0.25">
      <c r="A45" s="1990" t="s">
        <v>815</v>
      </c>
      <c r="B45" s="1996" t="s">
        <v>960</v>
      </c>
      <c r="C45" s="1996" t="s">
        <v>42</v>
      </c>
      <c r="D45" s="1996" t="s">
        <v>1044</v>
      </c>
      <c r="E45" s="1996" t="s">
        <v>116</v>
      </c>
      <c r="F45" s="934" t="s">
        <v>308</v>
      </c>
      <c r="G45" s="935">
        <v>39944</v>
      </c>
      <c r="H45" s="936">
        <v>22000000</v>
      </c>
      <c r="I45" s="1994">
        <v>40060</v>
      </c>
      <c r="J45" s="938" t="s">
        <v>1046</v>
      </c>
      <c r="K45" s="1994">
        <v>40060</v>
      </c>
      <c r="L45" s="936">
        <v>21988637</v>
      </c>
      <c r="M45" s="1994">
        <v>40060</v>
      </c>
      <c r="N45" s="1994">
        <v>40085</v>
      </c>
      <c r="O45" s="1993" t="s">
        <v>697</v>
      </c>
      <c r="P45" s="1992">
        <v>124304337</v>
      </c>
      <c r="Q45" s="939"/>
      <c r="R45" s="939"/>
      <c r="S45" s="939"/>
      <c r="T45" s="939"/>
      <c r="U45" s="1995">
        <v>40164</v>
      </c>
      <c r="V45" s="1997">
        <v>45</v>
      </c>
      <c r="W45" s="1997">
        <v>26936056</v>
      </c>
      <c r="X45" s="1994"/>
      <c r="Y45" s="1994"/>
      <c r="Z45" s="1992"/>
      <c r="AA45" s="936">
        <v>21988637</v>
      </c>
      <c r="AB45" s="1992"/>
      <c r="AC45" s="1992"/>
      <c r="AD45" s="1992"/>
      <c r="AE45" s="1007"/>
      <c r="AF45" s="1992"/>
      <c r="AG45" s="1007"/>
      <c r="AH45" s="1992"/>
      <c r="AI45" s="1992" t="s">
        <v>1132</v>
      </c>
      <c r="AJ45" s="942">
        <f t="shared" si="2"/>
        <v>21988637</v>
      </c>
      <c r="AK45" s="903"/>
      <c r="AL45" s="1992" t="s">
        <v>348</v>
      </c>
      <c r="AM45" s="1992">
        <v>3138308700</v>
      </c>
      <c r="AN45" s="2001" t="s">
        <v>1366</v>
      </c>
      <c r="AO45" s="951"/>
      <c r="AP45" s="952"/>
      <c r="AQ45" s="951"/>
      <c r="AR45" s="903"/>
    </row>
    <row r="46" spans="1:44" s="947" customFormat="1" ht="33" customHeight="1" x14ac:dyDescent="0.25">
      <c r="A46" s="1990"/>
      <c r="B46" s="1996"/>
      <c r="C46" s="1996"/>
      <c r="D46" s="1996"/>
      <c r="E46" s="1996"/>
      <c r="F46" s="934" t="s">
        <v>309</v>
      </c>
      <c r="G46" s="935">
        <v>39955</v>
      </c>
      <c r="H46" s="936">
        <v>30058423</v>
      </c>
      <c r="I46" s="1994"/>
      <c r="J46" s="938" t="s">
        <v>1047</v>
      </c>
      <c r="K46" s="1994"/>
      <c r="L46" s="936">
        <v>29987948</v>
      </c>
      <c r="M46" s="1994"/>
      <c r="N46" s="1994"/>
      <c r="O46" s="1994"/>
      <c r="P46" s="1992"/>
      <c r="Q46" s="939"/>
      <c r="R46" s="939"/>
      <c r="S46" s="939"/>
      <c r="T46" s="939"/>
      <c r="U46" s="1996"/>
      <c r="V46" s="1997"/>
      <c r="W46" s="1997"/>
      <c r="X46" s="1994"/>
      <c r="Y46" s="1994"/>
      <c r="Z46" s="1992"/>
      <c r="AA46" s="936">
        <v>56924004</v>
      </c>
      <c r="AB46" s="1992"/>
      <c r="AC46" s="1992"/>
      <c r="AD46" s="1992"/>
      <c r="AE46" s="1007"/>
      <c r="AF46" s="1992"/>
      <c r="AG46" s="1007"/>
      <c r="AH46" s="1992"/>
      <c r="AI46" s="1992"/>
      <c r="AJ46" s="942">
        <f t="shared" si="2"/>
        <v>56924004</v>
      </c>
      <c r="AK46" s="903"/>
      <c r="AL46" s="1992"/>
      <c r="AM46" s="1992"/>
      <c r="AN46" s="2001"/>
      <c r="AO46" s="951"/>
      <c r="AP46" s="952"/>
      <c r="AQ46" s="951"/>
      <c r="AR46" s="903"/>
    </row>
    <row r="47" spans="1:44" s="947" customFormat="1" ht="53.25" customHeight="1" x14ac:dyDescent="0.25">
      <c r="A47" s="1990"/>
      <c r="B47" s="1996"/>
      <c r="C47" s="1996"/>
      <c r="D47" s="1996"/>
      <c r="E47" s="1996"/>
      <c r="F47" s="934" t="s">
        <v>310</v>
      </c>
      <c r="G47" s="935">
        <v>39951</v>
      </c>
      <c r="H47" s="936">
        <v>36385202</v>
      </c>
      <c r="I47" s="1994"/>
      <c r="J47" s="938" t="s">
        <v>1048</v>
      </c>
      <c r="K47" s="1994"/>
      <c r="L47" s="936">
        <v>36369406</v>
      </c>
      <c r="M47" s="1994"/>
      <c r="N47" s="1994"/>
      <c r="O47" s="1994"/>
      <c r="P47" s="1992"/>
      <c r="Q47" s="939"/>
      <c r="R47" s="939"/>
      <c r="S47" s="939"/>
      <c r="T47" s="939"/>
      <c r="U47" s="1996"/>
      <c r="V47" s="1997"/>
      <c r="W47" s="1997"/>
      <c r="X47" s="1994"/>
      <c r="Y47" s="1994"/>
      <c r="Z47" s="1992"/>
      <c r="AA47" s="936">
        <v>43316478</v>
      </c>
      <c r="AB47" s="1992"/>
      <c r="AC47" s="1992"/>
      <c r="AD47" s="1992"/>
      <c r="AE47" s="1007"/>
      <c r="AF47" s="1992"/>
      <c r="AG47" s="1007"/>
      <c r="AH47" s="1992"/>
      <c r="AI47" s="1992"/>
      <c r="AJ47" s="942">
        <f t="shared" si="2"/>
        <v>43316478</v>
      </c>
      <c r="AK47" s="903"/>
      <c r="AL47" s="1992"/>
      <c r="AM47" s="1992"/>
      <c r="AN47" s="2001"/>
      <c r="AO47" s="951"/>
      <c r="AP47" s="952"/>
      <c r="AQ47" s="951"/>
      <c r="AR47" s="903"/>
    </row>
    <row r="48" spans="1:44" s="947" customFormat="1" ht="36.75" customHeight="1" x14ac:dyDescent="0.25">
      <c r="A48" s="1990"/>
      <c r="B48" s="1996"/>
      <c r="C48" s="1996"/>
      <c r="D48" s="1996"/>
      <c r="E48" s="1996"/>
      <c r="F48" s="934" t="s">
        <v>311</v>
      </c>
      <c r="G48" s="935">
        <v>39951</v>
      </c>
      <c r="H48" s="936">
        <v>35972307</v>
      </c>
      <c r="I48" s="1994"/>
      <c r="J48" s="938" t="s">
        <v>1049</v>
      </c>
      <c r="K48" s="1994"/>
      <c r="L48" s="936">
        <v>35958346</v>
      </c>
      <c r="M48" s="1994"/>
      <c r="N48" s="1994"/>
      <c r="O48" s="1994"/>
      <c r="P48" s="1992"/>
      <c r="Q48" s="939"/>
      <c r="R48" s="939"/>
      <c r="S48" s="939"/>
      <c r="T48" s="939"/>
      <c r="U48" s="1996"/>
      <c r="V48" s="1997"/>
      <c r="W48" s="1997"/>
      <c r="X48" s="1994"/>
      <c r="Y48" s="1994"/>
      <c r="Z48" s="1992"/>
      <c r="AA48" s="936">
        <v>35958346</v>
      </c>
      <c r="AB48" s="1992"/>
      <c r="AC48" s="1992"/>
      <c r="AD48" s="1992"/>
      <c r="AE48" s="1007"/>
      <c r="AF48" s="1992"/>
      <c r="AG48" s="1007"/>
      <c r="AH48" s="1992"/>
      <c r="AI48" s="1992"/>
      <c r="AJ48" s="942">
        <f t="shared" si="2"/>
        <v>35958346</v>
      </c>
      <c r="AK48" s="903"/>
      <c r="AL48" s="1992"/>
      <c r="AM48" s="1992"/>
      <c r="AN48" s="2001"/>
      <c r="AO48" s="951"/>
      <c r="AP48" s="952"/>
      <c r="AQ48" s="951"/>
      <c r="AR48" s="903"/>
    </row>
    <row r="49" spans="1:44" s="947" customFormat="1" ht="42.75" customHeight="1" x14ac:dyDescent="0.25">
      <c r="A49" s="1990" t="s">
        <v>816</v>
      </c>
      <c r="B49" s="1996" t="s">
        <v>1607</v>
      </c>
      <c r="C49" s="1990" t="s">
        <v>42</v>
      </c>
      <c r="D49" s="1996" t="s">
        <v>822</v>
      </c>
      <c r="E49" s="1990" t="s">
        <v>446</v>
      </c>
      <c r="F49" s="934" t="s">
        <v>192</v>
      </c>
      <c r="G49" s="935">
        <v>39944</v>
      </c>
      <c r="H49" s="936">
        <v>20000000</v>
      </c>
      <c r="I49" s="1994">
        <v>40060</v>
      </c>
      <c r="J49" s="938" t="s">
        <v>1050</v>
      </c>
      <c r="K49" s="1994">
        <v>40060</v>
      </c>
      <c r="L49" s="936">
        <v>19980416</v>
      </c>
      <c r="M49" s="1994">
        <v>40060</v>
      </c>
      <c r="N49" s="1994">
        <v>40081</v>
      </c>
      <c r="O49" s="1990">
        <v>3</v>
      </c>
      <c r="P49" s="1999">
        <v>136520172</v>
      </c>
      <c r="Q49" s="939"/>
      <c r="R49" s="939"/>
      <c r="S49" s="939"/>
      <c r="T49" s="939"/>
      <c r="U49" s="937"/>
      <c r="V49" s="937"/>
      <c r="W49" s="937"/>
      <c r="X49" s="937"/>
      <c r="Y49" s="937"/>
      <c r="Z49" s="953"/>
      <c r="AA49" s="936">
        <v>19980416</v>
      </c>
      <c r="AB49" s="1990"/>
      <c r="AC49" s="1990"/>
      <c r="AD49" s="1990"/>
      <c r="AE49" s="996"/>
      <c r="AF49" s="1990"/>
      <c r="AG49" s="996"/>
      <c r="AH49" s="1990"/>
      <c r="AI49" s="1990" t="s">
        <v>1133</v>
      </c>
      <c r="AJ49" s="942">
        <f t="shared" si="2"/>
        <v>19980416</v>
      </c>
      <c r="AK49" s="903"/>
      <c r="AL49" s="1990" t="s">
        <v>824</v>
      </c>
      <c r="AM49" s="1990">
        <v>3208353629</v>
      </c>
      <c r="AN49" s="941"/>
      <c r="AO49" s="951"/>
      <c r="AP49" s="952"/>
      <c r="AQ49" s="951"/>
      <c r="AR49" s="903"/>
    </row>
    <row r="50" spans="1:44" s="947" customFormat="1" ht="42.75" customHeight="1" x14ac:dyDescent="0.25">
      <c r="A50" s="1991"/>
      <c r="B50" s="1998"/>
      <c r="C50" s="1991"/>
      <c r="D50" s="1998"/>
      <c r="E50" s="1991"/>
      <c r="F50" s="934" t="s">
        <v>573</v>
      </c>
      <c r="G50" s="935">
        <v>39944</v>
      </c>
      <c r="H50" s="936">
        <v>20090960</v>
      </c>
      <c r="I50" s="1991"/>
      <c r="J50" s="938" t="s">
        <v>1051</v>
      </c>
      <c r="K50" s="1991"/>
      <c r="L50" s="936">
        <v>20002226</v>
      </c>
      <c r="M50" s="1991"/>
      <c r="N50" s="1991"/>
      <c r="O50" s="1991"/>
      <c r="P50" s="2000"/>
      <c r="Q50" s="939"/>
      <c r="R50" s="939"/>
      <c r="S50" s="939"/>
      <c r="T50" s="939"/>
      <c r="U50" s="937"/>
      <c r="V50" s="937"/>
      <c r="W50" s="937"/>
      <c r="X50" s="937"/>
      <c r="Y50" s="937"/>
      <c r="Z50" s="953"/>
      <c r="AA50" s="936">
        <v>20002226</v>
      </c>
      <c r="AB50" s="1991"/>
      <c r="AC50" s="1991"/>
      <c r="AD50" s="1991"/>
      <c r="AE50" s="987"/>
      <c r="AF50" s="1991"/>
      <c r="AG50" s="987"/>
      <c r="AH50" s="1991"/>
      <c r="AI50" s="1991"/>
      <c r="AJ50" s="942">
        <f t="shared" si="2"/>
        <v>20002226</v>
      </c>
      <c r="AK50" s="903"/>
      <c r="AL50" s="1991"/>
      <c r="AM50" s="1991"/>
      <c r="AN50" s="941"/>
      <c r="AO50" s="951"/>
      <c r="AP50" s="952"/>
      <c r="AQ50" s="951"/>
      <c r="AR50" s="903"/>
    </row>
    <row r="51" spans="1:44" s="947" customFormat="1" ht="42.75" customHeight="1" x14ac:dyDescent="0.25">
      <c r="A51" s="1991"/>
      <c r="B51" s="1998"/>
      <c r="C51" s="1991"/>
      <c r="D51" s="1998"/>
      <c r="E51" s="1991"/>
      <c r="F51" s="934" t="s">
        <v>823</v>
      </c>
      <c r="G51" s="935">
        <v>39944</v>
      </c>
      <c r="H51" s="936">
        <v>21000000</v>
      </c>
      <c r="I51" s="1991"/>
      <c r="J51" s="938" t="s">
        <v>1052</v>
      </c>
      <c r="K51" s="1991"/>
      <c r="L51" s="936">
        <v>20992807</v>
      </c>
      <c r="M51" s="1991"/>
      <c r="N51" s="1991"/>
      <c r="O51" s="1991"/>
      <c r="P51" s="2000"/>
      <c r="Q51" s="939"/>
      <c r="R51" s="939"/>
      <c r="S51" s="939"/>
      <c r="T51" s="939"/>
      <c r="U51" s="937"/>
      <c r="V51" s="937"/>
      <c r="W51" s="937"/>
      <c r="X51" s="937"/>
      <c r="Y51" s="937"/>
      <c r="Z51" s="953"/>
      <c r="AA51" s="936">
        <v>20992807</v>
      </c>
      <c r="AB51" s="1991"/>
      <c r="AC51" s="1991"/>
      <c r="AD51" s="1991"/>
      <c r="AE51" s="987"/>
      <c r="AF51" s="1991"/>
      <c r="AG51" s="987"/>
      <c r="AH51" s="1991"/>
      <c r="AI51" s="1991"/>
      <c r="AJ51" s="942">
        <f t="shared" si="2"/>
        <v>20992807</v>
      </c>
      <c r="AK51" s="903"/>
      <c r="AL51" s="1991"/>
      <c r="AM51" s="1991"/>
      <c r="AN51" s="941"/>
      <c r="AO51" s="951"/>
      <c r="AP51" s="952"/>
      <c r="AQ51" s="951"/>
      <c r="AR51" s="903"/>
    </row>
    <row r="52" spans="1:44" s="947" customFormat="1" ht="42.75" customHeight="1" x14ac:dyDescent="0.25">
      <c r="A52" s="1991"/>
      <c r="B52" s="1998"/>
      <c r="C52" s="1991"/>
      <c r="D52" s="1998"/>
      <c r="E52" s="1991"/>
      <c r="F52" s="934" t="s">
        <v>577</v>
      </c>
      <c r="G52" s="935">
        <v>39944</v>
      </c>
      <c r="H52" s="936">
        <v>20000000</v>
      </c>
      <c r="I52" s="1991"/>
      <c r="J52" s="938" t="s">
        <v>1053</v>
      </c>
      <c r="K52" s="1991"/>
      <c r="L52" s="936">
        <v>19984358</v>
      </c>
      <c r="M52" s="1991"/>
      <c r="N52" s="1991"/>
      <c r="O52" s="1991"/>
      <c r="P52" s="2000"/>
      <c r="Q52" s="939"/>
      <c r="R52" s="939"/>
      <c r="S52" s="939"/>
      <c r="T52" s="939"/>
      <c r="U52" s="937">
        <v>40164</v>
      </c>
      <c r="V52" s="938" t="s">
        <v>1608</v>
      </c>
      <c r="W52" s="1007">
        <v>1976961</v>
      </c>
      <c r="X52" s="937"/>
      <c r="Y52" s="937"/>
      <c r="Z52" s="953"/>
      <c r="AA52" s="936">
        <v>19984358</v>
      </c>
      <c r="AB52" s="1991"/>
      <c r="AC52" s="1991"/>
      <c r="AD52" s="1991"/>
      <c r="AE52" s="987"/>
      <c r="AF52" s="1991"/>
      <c r="AG52" s="987"/>
      <c r="AH52" s="1991"/>
      <c r="AI52" s="1991"/>
      <c r="AJ52" s="942">
        <f t="shared" si="2"/>
        <v>19984358</v>
      </c>
      <c r="AK52" s="903"/>
      <c r="AL52" s="1991"/>
      <c r="AM52" s="1991"/>
      <c r="AN52" s="941"/>
      <c r="AO52" s="951"/>
      <c r="AP52" s="952"/>
      <c r="AQ52" s="951"/>
      <c r="AR52" s="903"/>
    </row>
    <row r="53" spans="1:44" s="947" customFormat="1" ht="42.75" customHeight="1" x14ac:dyDescent="0.25">
      <c r="A53" s="1991"/>
      <c r="B53" s="1998"/>
      <c r="C53" s="1991"/>
      <c r="D53" s="1998"/>
      <c r="E53" s="1991"/>
      <c r="F53" s="934" t="s">
        <v>579</v>
      </c>
      <c r="G53" s="935">
        <v>39944</v>
      </c>
      <c r="H53" s="936">
        <v>21000000</v>
      </c>
      <c r="I53" s="1991"/>
      <c r="J53" s="938" t="s">
        <v>1054</v>
      </c>
      <c r="K53" s="1991"/>
      <c r="L53" s="936">
        <v>20621691</v>
      </c>
      <c r="M53" s="1991"/>
      <c r="N53" s="1991"/>
      <c r="O53" s="1991"/>
      <c r="P53" s="2000"/>
      <c r="Q53" s="939"/>
      <c r="R53" s="939"/>
      <c r="S53" s="939"/>
      <c r="T53" s="939"/>
      <c r="U53" s="937">
        <v>40164</v>
      </c>
      <c r="V53" s="938" t="s">
        <v>1608</v>
      </c>
      <c r="W53" s="1007">
        <v>3662867</v>
      </c>
      <c r="X53" s="937"/>
      <c r="Y53" s="937"/>
      <c r="Z53" s="953"/>
      <c r="AA53" s="936">
        <v>20621691</v>
      </c>
      <c r="AB53" s="1991"/>
      <c r="AC53" s="1991"/>
      <c r="AD53" s="1991"/>
      <c r="AE53" s="987"/>
      <c r="AF53" s="1991"/>
      <c r="AG53" s="987"/>
      <c r="AH53" s="1991"/>
      <c r="AI53" s="1991"/>
      <c r="AJ53" s="942">
        <f t="shared" si="2"/>
        <v>20621691</v>
      </c>
      <c r="AK53" s="903"/>
      <c r="AL53" s="1991"/>
      <c r="AM53" s="1991"/>
      <c r="AN53" s="941"/>
      <c r="AO53" s="951"/>
      <c r="AP53" s="952"/>
      <c r="AQ53" s="951"/>
      <c r="AR53" s="903"/>
    </row>
    <row r="54" spans="1:44" s="947" customFormat="1" ht="18.75" customHeight="1" x14ac:dyDescent="0.25">
      <c r="A54" s="1991"/>
      <c r="B54" s="1998"/>
      <c r="C54" s="1991"/>
      <c r="D54" s="1998"/>
      <c r="E54" s="1991"/>
      <c r="F54" s="934" t="s">
        <v>581</v>
      </c>
      <c r="G54" s="935">
        <v>39944</v>
      </c>
      <c r="H54" s="936">
        <v>35000000</v>
      </c>
      <c r="I54" s="1991"/>
      <c r="J54" s="938" t="s">
        <v>1055</v>
      </c>
      <c r="K54" s="1991"/>
      <c r="L54" s="936">
        <v>34938674</v>
      </c>
      <c r="M54" s="1991"/>
      <c r="N54" s="1991"/>
      <c r="O54" s="1991"/>
      <c r="P54" s="2000"/>
      <c r="Q54" s="939"/>
      <c r="R54" s="939"/>
      <c r="S54" s="939"/>
      <c r="T54" s="939"/>
      <c r="U54" s="937">
        <v>40164</v>
      </c>
      <c r="V54" s="938" t="s">
        <v>1608</v>
      </c>
      <c r="W54" s="1007">
        <v>24185993</v>
      </c>
      <c r="X54" s="937"/>
      <c r="Y54" s="937"/>
      <c r="Z54" s="953"/>
      <c r="AA54" s="936">
        <v>34938674</v>
      </c>
      <c r="AB54" s="1991"/>
      <c r="AC54" s="1991"/>
      <c r="AD54" s="1991"/>
      <c r="AE54" s="987"/>
      <c r="AF54" s="1991"/>
      <c r="AG54" s="987"/>
      <c r="AH54" s="1991"/>
      <c r="AI54" s="1991"/>
      <c r="AJ54" s="942">
        <f t="shared" si="2"/>
        <v>34938674</v>
      </c>
      <c r="AK54" s="903"/>
      <c r="AL54" s="1991"/>
      <c r="AM54" s="1991"/>
      <c r="AN54" s="941"/>
      <c r="AO54" s="951"/>
      <c r="AP54" s="952"/>
      <c r="AQ54" s="951"/>
      <c r="AR54" s="903"/>
    </row>
    <row r="55" spans="1:44" s="947" customFormat="1" ht="54.75" customHeight="1" x14ac:dyDescent="0.25">
      <c r="A55" s="996" t="s">
        <v>849</v>
      </c>
      <c r="B55" s="1153" t="s">
        <v>850</v>
      </c>
      <c r="C55" s="996" t="s">
        <v>42</v>
      </c>
      <c r="D55" s="933" t="s">
        <v>851</v>
      </c>
      <c r="E55" s="1010" t="s">
        <v>852</v>
      </c>
      <c r="F55" s="934" t="s">
        <v>853</v>
      </c>
      <c r="G55" s="935">
        <v>40057</v>
      </c>
      <c r="H55" s="936">
        <v>12653688</v>
      </c>
      <c r="I55" s="937">
        <v>40065</v>
      </c>
      <c r="J55" s="938" t="s">
        <v>1061</v>
      </c>
      <c r="K55" s="935">
        <v>40065</v>
      </c>
      <c r="L55" s="936">
        <v>12495000</v>
      </c>
      <c r="M55" s="937"/>
      <c r="N55" s="937">
        <v>40072</v>
      </c>
      <c r="O55" s="996">
        <v>3</v>
      </c>
      <c r="P55" s="939">
        <v>12495000</v>
      </c>
      <c r="Q55" s="939"/>
      <c r="R55" s="939"/>
      <c r="S55" s="939"/>
      <c r="T55" s="939"/>
      <c r="U55" s="940">
        <v>0</v>
      </c>
      <c r="V55" s="940">
        <v>0</v>
      </c>
      <c r="W55" s="940">
        <v>0</v>
      </c>
      <c r="X55" s="937"/>
      <c r="Y55" s="937"/>
      <c r="Z55" s="953"/>
      <c r="AA55" s="953">
        <v>12495000</v>
      </c>
      <c r="AB55" s="953"/>
      <c r="AC55" s="953"/>
      <c r="AD55" s="953"/>
      <c r="AE55" s="953"/>
      <c r="AF55" s="953"/>
      <c r="AG55" s="953"/>
      <c r="AH55" s="953"/>
      <c r="AI55" s="903" t="s">
        <v>406</v>
      </c>
      <c r="AJ55" s="942">
        <f t="shared" ref="AJ55" si="3">Z55+AA55+AB55+AC55+AD55+AF55+AH55</f>
        <v>12495000</v>
      </c>
      <c r="AK55" s="903"/>
      <c r="AL55" s="903" t="s">
        <v>854</v>
      </c>
      <c r="AM55" s="903">
        <v>3115290454</v>
      </c>
      <c r="AN55" s="941"/>
      <c r="AO55" s="951"/>
      <c r="AP55" s="952"/>
      <c r="AQ55" s="951"/>
      <c r="AR55" s="903"/>
    </row>
    <row r="56" spans="1:44" s="947" customFormat="1" ht="51" x14ac:dyDescent="0.25">
      <c r="A56" s="996" t="s">
        <v>988</v>
      </c>
      <c r="B56" s="933" t="s">
        <v>989</v>
      </c>
      <c r="C56" s="996" t="s">
        <v>42</v>
      </c>
      <c r="D56" s="933" t="s">
        <v>990</v>
      </c>
      <c r="E56" s="998" t="s">
        <v>991</v>
      </c>
      <c r="F56" s="934" t="s">
        <v>992</v>
      </c>
      <c r="G56" s="935">
        <v>40057</v>
      </c>
      <c r="H56" s="936">
        <v>7000000</v>
      </c>
      <c r="I56" s="937">
        <v>40065</v>
      </c>
      <c r="J56" s="938" t="s">
        <v>1098</v>
      </c>
      <c r="K56" s="935">
        <v>40065</v>
      </c>
      <c r="L56" s="936">
        <v>6992562</v>
      </c>
      <c r="M56" s="937">
        <v>40065</v>
      </c>
      <c r="N56" s="937">
        <v>40161</v>
      </c>
      <c r="O56" s="996">
        <v>1</v>
      </c>
      <c r="P56" s="939">
        <v>6992562</v>
      </c>
      <c r="Q56" s="939"/>
      <c r="R56" s="939"/>
      <c r="S56" s="939"/>
      <c r="T56" s="939"/>
      <c r="U56" s="935">
        <v>40162</v>
      </c>
      <c r="V56" s="940">
        <v>10</v>
      </c>
      <c r="W56" s="1011">
        <v>3393936</v>
      </c>
      <c r="X56" s="937"/>
      <c r="Y56" s="937"/>
      <c r="Z56" s="953">
        <v>1293936</v>
      </c>
      <c r="AA56" s="953">
        <v>6992562</v>
      </c>
      <c r="AB56" s="953"/>
      <c r="AC56" s="953"/>
      <c r="AD56" s="953"/>
      <c r="AE56" s="953"/>
      <c r="AF56" s="953">
        <v>2100000</v>
      </c>
      <c r="AG56" s="953"/>
      <c r="AH56" s="953"/>
      <c r="AI56" s="903" t="s">
        <v>641</v>
      </c>
      <c r="AJ56" s="942">
        <f t="shared" ref="AJ56:AJ142" si="4">Z56+AA56+AB56+AC56+AD56+AF56+AG56+AH56</f>
        <v>10386498</v>
      </c>
      <c r="AK56" s="943" t="s">
        <v>993</v>
      </c>
      <c r="AL56" s="903" t="s">
        <v>200</v>
      </c>
      <c r="AM56" s="903">
        <v>4290200</v>
      </c>
      <c r="AN56" s="941"/>
      <c r="AO56" s="951"/>
      <c r="AP56" s="952"/>
      <c r="AQ56" s="951"/>
      <c r="AR56" s="903"/>
    </row>
    <row r="57" spans="1:44" s="27" customFormat="1" ht="54" customHeight="1" x14ac:dyDescent="0.25">
      <c r="A57" s="1137" t="s">
        <v>1139</v>
      </c>
      <c r="B57" s="1138" t="s">
        <v>850</v>
      </c>
      <c r="C57" s="1137" t="s">
        <v>1136</v>
      </c>
      <c r="D57" s="1138" t="s">
        <v>302</v>
      </c>
      <c r="E57" s="1143" t="s">
        <v>307</v>
      </c>
      <c r="F57" s="370" t="s">
        <v>1965</v>
      </c>
      <c r="G57" s="1142">
        <v>40253</v>
      </c>
      <c r="H57" s="21">
        <v>5925000</v>
      </c>
      <c r="I57" s="1139">
        <v>40091</v>
      </c>
      <c r="J57" s="1140" t="s">
        <v>1966</v>
      </c>
      <c r="K57" s="1142">
        <v>40253</v>
      </c>
      <c r="L57" s="21">
        <v>11850000</v>
      </c>
      <c r="M57" s="1139">
        <v>40091</v>
      </c>
      <c r="N57" s="1139">
        <v>40091</v>
      </c>
      <c r="O57" s="1137">
        <v>3</v>
      </c>
      <c r="P57" s="130">
        <v>11850000</v>
      </c>
      <c r="Q57" s="130"/>
      <c r="R57" s="130"/>
      <c r="S57" s="130"/>
      <c r="T57" s="130"/>
      <c r="U57" s="1142">
        <v>40165</v>
      </c>
      <c r="V57" s="1141">
        <v>45</v>
      </c>
      <c r="W57" s="1141">
        <v>0</v>
      </c>
      <c r="X57" s="1139">
        <v>40228</v>
      </c>
      <c r="Y57" s="1139">
        <v>40228</v>
      </c>
      <c r="Z57" s="24"/>
      <c r="AA57" s="24">
        <v>11850000</v>
      </c>
      <c r="AB57" s="24"/>
      <c r="AC57" s="24"/>
      <c r="AD57" s="24"/>
      <c r="AE57" s="24"/>
      <c r="AF57" s="24"/>
      <c r="AG57" s="24"/>
      <c r="AH57" s="24"/>
      <c r="AI57" s="766" t="s">
        <v>406</v>
      </c>
      <c r="AJ57" s="297">
        <f t="shared" si="4"/>
        <v>11850000</v>
      </c>
      <c r="AK57" s="78"/>
      <c r="AL57" s="766" t="s">
        <v>1138</v>
      </c>
      <c r="AM57" s="23">
        <v>3202723305</v>
      </c>
      <c r="AN57" s="53"/>
      <c r="AO57" s="276"/>
      <c r="AP57" s="345"/>
      <c r="AQ57" s="276"/>
      <c r="AR57" s="23"/>
    </row>
    <row r="58" spans="1:44" s="947" customFormat="1" ht="55.5" customHeight="1" x14ac:dyDescent="0.25">
      <c r="A58" s="996" t="s">
        <v>1140</v>
      </c>
      <c r="B58" s="1155" t="s">
        <v>850</v>
      </c>
      <c r="C58" s="996" t="s">
        <v>1136</v>
      </c>
      <c r="D58" s="933" t="s">
        <v>440</v>
      </c>
      <c r="E58" s="998" t="s">
        <v>441</v>
      </c>
      <c r="F58" s="934" t="s">
        <v>1141</v>
      </c>
      <c r="G58" s="935">
        <v>40057</v>
      </c>
      <c r="H58" s="936">
        <v>12280449</v>
      </c>
      <c r="I58" s="937">
        <v>40091</v>
      </c>
      <c r="J58" s="938" t="s">
        <v>1344</v>
      </c>
      <c r="K58" s="935">
        <v>40091</v>
      </c>
      <c r="L58" s="936">
        <v>12000000</v>
      </c>
      <c r="M58" s="937">
        <v>40091</v>
      </c>
      <c r="N58" s="937">
        <v>40091</v>
      </c>
      <c r="O58" s="996">
        <v>3</v>
      </c>
      <c r="P58" s="939">
        <v>12000000</v>
      </c>
      <c r="Q58" s="939"/>
      <c r="R58" s="939"/>
      <c r="S58" s="939"/>
      <c r="T58" s="939"/>
      <c r="U58" s="940">
        <v>0</v>
      </c>
      <c r="V58" s="940">
        <v>0</v>
      </c>
      <c r="W58" s="940">
        <v>0</v>
      </c>
      <c r="X58" s="937"/>
      <c r="Y58" s="937"/>
      <c r="Z58" s="953"/>
      <c r="AA58" s="953">
        <v>12000000</v>
      </c>
      <c r="AB58" s="953"/>
      <c r="AC58" s="953"/>
      <c r="AD58" s="953"/>
      <c r="AE58" s="953"/>
      <c r="AF58" s="953"/>
      <c r="AG58" s="953"/>
      <c r="AH58" s="953"/>
      <c r="AI58" s="903" t="s">
        <v>406</v>
      </c>
      <c r="AJ58" s="942">
        <f t="shared" si="4"/>
        <v>12000000</v>
      </c>
      <c r="AK58" s="943"/>
      <c r="AL58" s="903" t="s">
        <v>1142</v>
      </c>
      <c r="AM58" s="903">
        <v>3123123424</v>
      </c>
      <c r="AN58" s="941"/>
      <c r="AO58" s="951"/>
      <c r="AP58" s="952"/>
      <c r="AQ58" s="951"/>
      <c r="AR58" s="903"/>
    </row>
    <row r="59" spans="1:44" s="947" customFormat="1" ht="57.75" customHeight="1" x14ac:dyDescent="0.25">
      <c r="A59" s="1896" t="s">
        <v>1225</v>
      </c>
      <c r="B59" s="1012" t="s">
        <v>1748</v>
      </c>
      <c r="C59" s="1896" t="s">
        <v>720</v>
      </c>
      <c r="D59" s="1896" t="s">
        <v>440</v>
      </c>
      <c r="E59" s="1977" t="s">
        <v>441</v>
      </c>
      <c r="F59" s="934" t="s">
        <v>1232</v>
      </c>
      <c r="G59" s="935">
        <v>40028</v>
      </c>
      <c r="H59" s="936">
        <v>35000000</v>
      </c>
      <c r="I59" s="1884">
        <v>40095</v>
      </c>
      <c r="J59" s="938" t="s">
        <v>1263</v>
      </c>
      <c r="K59" s="1884">
        <v>40095</v>
      </c>
      <c r="L59" s="936">
        <v>34861494</v>
      </c>
      <c r="M59" s="1884">
        <v>40095</v>
      </c>
      <c r="N59" s="1884">
        <v>40148</v>
      </c>
      <c r="O59" s="1893" t="s">
        <v>697</v>
      </c>
      <c r="P59" s="1887">
        <v>129481854</v>
      </c>
      <c r="Q59" s="1884"/>
      <c r="R59" s="1896"/>
      <c r="S59" s="939"/>
      <c r="T59" s="939"/>
      <c r="U59" s="1959">
        <v>40169</v>
      </c>
      <c r="V59" s="1962">
        <v>0</v>
      </c>
      <c r="W59" s="1963">
        <v>10199885</v>
      </c>
      <c r="X59" s="1959"/>
      <c r="Y59" s="1959"/>
      <c r="Z59" s="953"/>
      <c r="AA59" s="953">
        <v>34861494</v>
      </c>
      <c r="AB59" s="953"/>
      <c r="AC59" s="953"/>
      <c r="AD59" s="953"/>
      <c r="AE59" s="953"/>
      <c r="AF59" s="953"/>
      <c r="AG59" s="953"/>
      <c r="AH59" s="953"/>
      <c r="AI59" s="1896" t="s">
        <v>621</v>
      </c>
      <c r="AJ59" s="1972">
        <f>Z59+Z60+Z61+Z62+Z63+AA59+AA60+AA61+AA62+AA63+AB59+AB60+AB61+AB62+AB63+AC59+AC60+AC61+AC62+AC63+AD59+AD60+AD61+AD62+AD63+AF59+AF60+AF61+AF62+AF63+AG59+AG60+AG61+AG62+AG63+AH59+AH60+AH61+AH62+AH63</f>
        <v>129481854</v>
      </c>
      <c r="AK59" s="943"/>
      <c r="AL59" s="1946" t="s">
        <v>1142</v>
      </c>
      <c r="AM59" s="1962">
        <v>3123123424</v>
      </c>
      <c r="AN59" s="941"/>
      <c r="AO59" s="951"/>
      <c r="AP59" s="952"/>
      <c r="AQ59" s="951"/>
      <c r="AR59" s="903"/>
    </row>
    <row r="60" spans="1:44" s="947" customFormat="1" ht="45" customHeight="1" x14ac:dyDescent="0.25">
      <c r="A60" s="1976"/>
      <c r="B60" s="1008" t="s">
        <v>1749</v>
      </c>
      <c r="C60" s="1976"/>
      <c r="D60" s="1976"/>
      <c r="E60" s="1978"/>
      <c r="F60" s="934" t="s">
        <v>405</v>
      </c>
      <c r="G60" s="935">
        <v>39994</v>
      </c>
      <c r="H60" s="936">
        <v>34038206</v>
      </c>
      <c r="I60" s="1930"/>
      <c r="J60" s="938" t="s">
        <v>1264</v>
      </c>
      <c r="K60" s="1930"/>
      <c r="L60" s="936">
        <v>33990430</v>
      </c>
      <c r="M60" s="1930"/>
      <c r="N60" s="1930"/>
      <c r="O60" s="1976"/>
      <c r="P60" s="1988"/>
      <c r="Q60" s="1930"/>
      <c r="R60" s="1976"/>
      <c r="S60" s="939"/>
      <c r="T60" s="939"/>
      <c r="U60" s="1980"/>
      <c r="V60" s="1980"/>
      <c r="W60" s="1982"/>
      <c r="X60" s="1984"/>
      <c r="Y60" s="1984"/>
      <c r="Z60" s="953"/>
      <c r="AA60" s="953">
        <v>33990430</v>
      </c>
      <c r="AB60" s="953"/>
      <c r="AC60" s="953"/>
      <c r="AD60" s="953"/>
      <c r="AE60" s="953"/>
      <c r="AF60" s="953"/>
      <c r="AG60" s="953"/>
      <c r="AH60" s="953"/>
      <c r="AI60" s="1976"/>
      <c r="AJ60" s="1960"/>
      <c r="AK60" s="943"/>
      <c r="AL60" s="1970"/>
      <c r="AM60" s="1980"/>
      <c r="AN60" s="941"/>
      <c r="AO60" s="951"/>
      <c r="AP60" s="952"/>
      <c r="AQ60" s="951"/>
      <c r="AR60" s="903"/>
    </row>
    <row r="61" spans="1:44" s="947" customFormat="1" ht="52.5" customHeight="1" x14ac:dyDescent="0.25">
      <c r="A61" s="1976"/>
      <c r="B61" s="1008" t="s">
        <v>1750</v>
      </c>
      <c r="C61" s="1976"/>
      <c r="D61" s="1976"/>
      <c r="E61" s="1978"/>
      <c r="F61" s="934" t="s">
        <v>1233</v>
      </c>
      <c r="G61" s="935">
        <v>39962</v>
      </c>
      <c r="H61" s="936">
        <v>20827935</v>
      </c>
      <c r="I61" s="1930"/>
      <c r="J61" s="938" t="s">
        <v>1265</v>
      </c>
      <c r="K61" s="1930"/>
      <c r="L61" s="936">
        <v>20802089</v>
      </c>
      <c r="M61" s="1930"/>
      <c r="N61" s="1930"/>
      <c r="O61" s="1976"/>
      <c r="P61" s="1988"/>
      <c r="Q61" s="1930"/>
      <c r="R61" s="1976"/>
      <c r="S61" s="939"/>
      <c r="T61" s="939"/>
      <c r="U61" s="1980"/>
      <c r="V61" s="1980"/>
      <c r="W61" s="1982"/>
      <c r="X61" s="1984"/>
      <c r="Y61" s="1984"/>
      <c r="Z61" s="953">
        <v>20802089</v>
      </c>
      <c r="AA61" s="953"/>
      <c r="AB61" s="953"/>
      <c r="AC61" s="953"/>
      <c r="AD61" s="953"/>
      <c r="AE61" s="953"/>
      <c r="AF61" s="953"/>
      <c r="AG61" s="953"/>
      <c r="AH61" s="953"/>
      <c r="AI61" s="1976"/>
      <c r="AJ61" s="1960"/>
      <c r="AK61" s="943"/>
      <c r="AL61" s="1970"/>
      <c r="AM61" s="1980"/>
      <c r="AN61" s="941"/>
      <c r="AO61" s="951"/>
      <c r="AP61" s="952"/>
      <c r="AQ61" s="951"/>
      <c r="AR61" s="903"/>
    </row>
    <row r="62" spans="1:44" s="947" customFormat="1" ht="54" customHeight="1" x14ac:dyDescent="0.25">
      <c r="A62" s="1976"/>
      <c r="B62" s="1008" t="s">
        <v>1751</v>
      </c>
      <c r="C62" s="1976"/>
      <c r="D62" s="1976"/>
      <c r="E62" s="1978"/>
      <c r="F62" s="934" t="s">
        <v>1234</v>
      </c>
      <c r="G62" s="935">
        <v>40056</v>
      </c>
      <c r="H62" s="936">
        <v>15000000</v>
      </c>
      <c r="I62" s="1930"/>
      <c r="J62" s="938" t="s">
        <v>1266</v>
      </c>
      <c r="K62" s="1930"/>
      <c r="L62" s="936">
        <v>14914281</v>
      </c>
      <c r="M62" s="1930"/>
      <c r="N62" s="1930"/>
      <c r="O62" s="1976"/>
      <c r="P62" s="1988"/>
      <c r="Q62" s="1930"/>
      <c r="R62" s="1976"/>
      <c r="S62" s="939"/>
      <c r="T62" s="939"/>
      <c r="U62" s="1980"/>
      <c r="V62" s="1980"/>
      <c r="W62" s="1982"/>
      <c r="X62" s="1984"/>
      <c r="Y62" s="1984"/>
      <c r="Z62" s="953">
        <v>14914281</v>
      </c>
      <c r="AA62" s="953"/>
      <c r="AB62" s="953"/>
      <c r="AC62" s="953"/>
      <c r="AD62" s="953"/>
      <c r="AE62" s="953"/>
      <c r="AF62" s="953"/>
      <c r="AG62" s="953"/>
      <c r="AH62" s="953"/>
      <c r="AI62" s="1976"/>
      <c r="AJ62" s="1960"/>
      <c r="AK62" s="943"/>
      <c r="AL62" s="1970"/>
      <c r="AM62" s="1980"/>
      <c r="AN62" s="941"/>
      <c r="AO62" s="951"/>
      <c r="AP62" s="952"/>
      <c r="AQ62" s="951"/>
      <c r="AR62" s="903"/>
    </row>
    <row r="63" spans="1:44" s="947" customFormat="1" ht="78" customHeight="1" x14ac:dyDescent="0.25">
      <c r="A63" s="1920"/>
      <c r="B63" s="1013" t="s">
        <v>1752</v>
      </c>
      <c r="C63" s="1920"/>
      <c r="D63" s="1920"/>
      <c r="E63" s="1979"/>
      <c r="F63" s="934" t="s">
        <v>1235</v>
      </c>
      <c r="G63" s="935">
        <v>39962</v>
      </c>
      <c r="H63" s="936">
        <v>25000000</v>
      </c>
      <c r="I63" s="1914"/>
      <c r="J63" s="938" t="s">
        <v>1267</v>
      </c>
      <c r="K63" s="1914"/>
      <c r="L63" s="936">
        <v>24913560</v>
      </c>
      <c r="M63" s="1914"/>
      <c r="N63" s="1914"/>
      <c r="O63" s="1920"/>
      <c r="P63" s="1989"/>
      <c r="Q63" s="1914"/>
      <c r="R63" s="1920"/>
      <c r="S63" s="939"/>
      <c r="T63" s="939"/>
      <c r="U63" s="1981"/>
      <c r="V63" s="1981"/>
      <c r="W63" s="1983"/>
      <c r="X63" s="1985"/>
      <c r="Y63" s="1985"/>
      <c r="Z63" s="953"/>
      <c r="AA63" s="953">
        <v>24913560</v>
      </c>
      <c r="AB63" s="953"/>
      <c r="AC63" s="953"/>
      <c r="AD63" s="953"/>
      <c r="AE63" s="953"/>
      <c r="AF63" s="953"/>
      <c r="AG63" s="953"/>
      <c r="AH63" s="953"/>
      <c r="AI63" s="1920"/>
      <c r="AJ63" s="1961"/>
      <c r="AK63" s="943"/>
      <c r="AL63" s="1971"/>
      <c r="AM63" s="1981"/>
      <c r="AN63" s="941"/>
      <c r="AO63" s="951"/>
      <c r="AP63" s="952"/>
      <c r="AQ63" s="951"/>
      <c r="AR63" s="903"/>
    </row>
    <row r="64" spans="1:44" s="947" customFormat="1" ht="63" customHeight="1" x14ac:dyDescent="0.25">
      <c r="A64" s="1986" t="s">
        <v>1236</v>
      </c>
      <c r="B64" s="1897" t="s">
        <v>1461</v>
      </c>
      <c r="C64" s="1897" t="s">
        <v>42</v>
      </c>
      <c r="D64" s="1897" t="s">
        <v>1237</v>
      </c>
      <c r="E64" s="1897" t="s">
        <v>1238</v>
      </c>
      <c r="F64" s="934" t="s">
        <v>1239</v>
      </c>
      <c r="G64" s="935">
        <v>39959</v>
      </c>
      <c r="H64" s="936">
        <v>20000000</v>
      </c>
      <c r="I64" s="1884">
        <v>40095</v>
      </c>
      <c r="J64" s="958" t="s">
        <v>1258</v>
      </c>
      <c r="K64" s="1884">
        <v>40095</v>
      </c>
      <c r="L64" s="936">
        <v>18924814</v>
      </c>
      <c r="M64" s="1884">
        <v>40099</v>
      </c>
      <c r="N64" s="1884">
        <v>40151</v>
      </c>
      <c r="O64" s="1893" t="s">
        <v>697</v>
      </c>
      <c r="P64" s="1904">
        <v>112892485</v>
      </c>
      <c r="Q64" s="959"/>
      <c r="R64" s="959"/>
      <c r="S64" s="959"/>
      <c r="T64" s="959"/>
      <c r="U64" s="1884">
        <v>40165</v>
      </c>
      <c r="V64" s="1884" t="s">
        <v>1460</v>
      </c>
      <c r="W64" s="1904">
        <v>54949424</v>
      </c>
      <c r="X64" s="992"/>
      <c r="Y64" s="992"/>
      <c r="Z64" s="953"/>
      <c r="AA64" s="953">
        <v>18924814</v>
      </c>
      <c r="AB64" s="953"/>
      <c r="AC64" s="953"/>
      <c r="AD64" s="953"/>
      <c r="AE64" s="953"/>
      <c r="AF64" s="953"/>
      <c r="AG64" s="953"/>
      <c r="AH64" s="953"/>
      <c r="AI64" s="1946" t="s">
        <v>621</v>
      </c>
      <c r="AJ64" s="1972">
        <f>Z64+Z65+Z66+Z67+Z68+AA64+AA65+AA66+AA67+AA68+AB64+AB65+AB66+AB67+AB68+AC64+AC65+AC66+AC67+AC68+AD64+AD65+AD66+AD67+AD68+AF64+AF65+AF66+AF67+AF68+AG64+AG65+AG66+AG67+AG68+AH64+AH65+AH66+AH67+AH68</f>
        <v>167841909</v>
      </c>
      <c r="AK64" s="1001" t="s">
        <v>1257</v>
      </c>
      <c r="AL64" s="1946" t="s">
        <v>1142</v>
      </c>
      <c r="AM64" s="1946">
        <v>3134263026</v>
      </c>
      <c r="AN64" s="1014"/>
      <c r="AO64" s="951"/>
      <c r="AP64" s="952"/>
      <c r="AQ64" s="951"/>
      <c r="AR64" s="903"/>
    </row>
    <row r="65" spans="1:44" s="947" customFormat="1" ht="55.5" customHeight="1" x14ac:dyDescent="0.25">
      <c r="A65" s="1987"/>
      <c r="B65" s="1987"/>
      <c r="C65" s="1987"/>
      <c r="D65" s="1987"/>
      <c r="E65" s="1987"/>
      <c r="F65" s="934" t="s">
        <v>756</v>
      </c>
      <c r="G65" s="935">
        <v>40050</v>
      </c>
      <c r="H65" s="936">
        <v>20000000</v>
      </c>
      <c r="I65" s="1930"/>
      <c r="J65" s="958" t="s">
        <v>1259</v>
      </c>
      <c r="K65" s="1930"/>
      <c r="L65" s="936">
        <v>19999690</v>
      </c>
      <c r="M65" s="1930"/>
      <c r="N65" s="1930"/>
      <c r="O65" s="1930"/>
      <c r="P65" s="1969"/>
      <c r="Q65" s="959"/>
      <c r="R65" s="959"/>
      <c r="S65" s="959"/>
      <c r="T65" s="959"/>
      <c r="U65" s="1930"/>
      <c r="V65" s="1930"/>
      <c r="W65" s="1969"/>
      <c r="X65" s="992"/>
      <c r="Y65" s="992"/>
      <c r="Z65" s="953"/>
      <c r="AA65" s="953">
        <v>74949114</v>
      </c>
      <c r="AB65" s="953"/>
      <c r="AC65" s="953"/>
      <c r="AD65" s="953"/>
      <c r="AE65" s="953"/>
      <c r="AF65" s="953"/>
      <c r="AG65" s="953"/>
      <c r="AH65" s="953"/>
      <c r="AI65" s="1970"/>
      <c r="AJ65" s="1960"/>
      <c r="AK65" s="1001" t="s">
        <v>380</v>
      </c>
      <c r="AL65" s="1970"/>
      <c r="AM65" s="1970"/>
      <c r="AN65" s="1014"/>
      <c r="AO65" s="951"/>
      <c r="AP65" s="952"/>
      <c r="AQ65" s="951"/>
      <c r="AR65" s="903"/>
    </row>
    <row r="66" spans="1:44" s="947" customFormat="1" ht="54.75" customHeight="1" x14ac:dyDescent="0.25">
      <c r="A66" s="1987"/>
      <c r="B66" s="1987"/>
      <c r="C66" s="1987"/>
      <c r="D66" s="1987"/>
      <c r="E66" s="1987"/>
      <c r="F66" s="934" t="s">
        <v>1240</v>
      </c>
      <c r="G66" s="935">
        <v>39944</v>
      </c>
      <c r="H66" s="936">
        <v>34000000</v>
      </c>
      <c r="I66" s="1930"/>
      <c r="J66" s="958" t="s">
        <v>1260</v>
      </c>
      <c r="K66" s="1930"/>
      <c r="L66" s="936">
        <v>33961958</v>
      </c>
      <c r="M66" s="1930"/>
      <c r="N66" s="1930"/>
      <c r="O66" s="1930"/>
      <c r="P66" s="1969"/>
      <c r="Q66" s="959"/>
      <c r="R66" s="959"/>
      <c r="S66" s="959"/>
      <c r="T66" s="959"/>
      <c r="U66" s="1930"/>
      <c r="V66" s="1930"/>
      <c r="W66" s="1969"/>
      <c r="X66" s="992"/>
      <c r="Y66" s="992"/>
      <c r="Z66" s="953"/>
      <c r="AA66" s="953">
        <v>33961958</v>
      </c>
      <c r="AB66" s="953"/>
      <c r="AC66" s="953"/>
      <c r="AD66" s="953"/>
      <c r="AE66" s="953"/>
      <c r="AF66" s="953"/>
      <c r="AG66" s="953"/>
      <c r="AH66" s="953"/>
      <c r="AI66" s="1970"/>
      <c r="AJ66" s="1960"/>
      <c r="AK66" s="1001" t="s">
        <v>1246</v>
      </c>
      <c r="AL66" s="1970"/>
      <c r="AM66" s="1970"/>
      <c r="AN66" s="1014"/>
      <c r="AO66" s="951"/>
      <c r="AP66" s="952"/>
      <c r="AQ66" s="951"/>
      <c r="AR66" s="903"/>
    </row>
    <row r="67" spans="1:44" s="947" customFormat="1" ht="29.25" customHeight="1" x14ac:dyDescent="0.25">
      <c r="A67" s="1987"/>
      <c r="B67" s="1987"/>
      <c r="C67" s="1987"/>
      <c r="D67" s="1987"/>
      <c r="E67" s="1987"/>
      <c r="F67" s="934" t="s">
        <v>755</v>
      </c>
      <c r="G67" s="935">
        <v>40050</v>
      </c>
      <c r="H67" s="936">
        <v>20000000</v>
      </c>
      <c r="I67" s="1930"/>
      <c r="J67" s="958" t="s">
        <v>1261</v>
      </c>
      <c r="K67" s="1930"/>
      <c r="L67" s="936">
        <v>19244625</v>
      </c>
      <c r="M67" s="1930"/>
      <c r="N67" s="1930"/>
      <c r="O67" s="1930"/>
      <c r="P67" s="1969"/>
      <c r="Q67" s="959"/>
      <c r="R67" s="959"/>
      <c r="S67" s="959"/>
      <c r="T67" s="959"/>
      <c r="U67" s="1930"/>
      <c r="V67" s="1930"/>
      <c r="W67" s="1969"/>
      <c r="X67" s="992"/>
      <c r="Y67" s="992"/>
      <c r="Z67" s="953"/>
      <c r="AA67" s="953">
        <v>19244625</v>
      </c>
      <c r="AB67" s="953"/>
      <c r="AC67" s="953"/>
      <c r="AD67" s="953"/>
      <c r="AE67" s="953"/>
      <c r="AF67" s="953"/>
      <c r="AG67" s="953"/>
      <c r="AH67" s="953"/>
      <c r="AI67" s="1970"/>
      <c r="AJ67" s="1960"/>
      <c r="AK67" s="1001" t="s">
        <v>393</v>
      </c>
      <c r="AL67" s="1970"/>
      <c r="AM67" s="1970"/>
      <c r="AN67" s="1014"/>
      <c r="AO67" s="951"/>
      <c r="AP67" s="952"/>
      <c r="AQ67" s="951"/>
      <c r="AR67" s="903"/>
    </row>
    <row r="68" spans="1:44" s="947" customFormat="1" ht="24" customHeight="1" x14ac:dyDescent="0.25">
      <c r="A68" s="1957"/>
      <c r="B68" s="1957"/>
      <c r="C68" s="1957"/>
      <c r="D68" s="1957"/>
      <c r="E68" s="1957"/>
      <c r="F68" s="934" t="s">
        <v>470</v>
      </c>
      <c r="G68" s="935">
        <v>39994</v>
      </c>
      <c r="H68" s="936">
        <v>20863574</v>
      </c>
      <c r="I68" s="1914"/>
      <c r="J68" s="958" t="s">
        <v>1262</v>
      </c>
      <c r="K68" s="1914"/>
      <c r="L68" s="936">
        <v>20761398</v>
      </c>
      <c r="M68" s="1914"/>
      <c r="N68" s="1914"/>
      <c r="O68" s="1914"/>
      <c r="P68" s="1905"/>
      <c r="Q68" s="959"/>
      <c r="R68" s="959"/>
      <c r="S68" s="959"/>
      <c r="T68" s="959"/>
      <c r="U68" s="1914"/>
      <c r="V68" s="1914"/>
      <c r="W68" s="1905"/>
      <c r="X68" s="992"/>
      <c r="Y68" s="992"/>
      <c r="Z68" s="953"/>
      <c r="AA68" s="953">
        <v>20761398</v>
      </c>
      <c r="AB68" s="953"/>
      <c r="AC68" s="953"/>
      <c r="AD68" s="953"/>
      <c r="AE68" s="953"/>
      <c r="AF68" s="953"/>
      <c r="AG68" s="953"/>
      <c r="AH68" s="953"/>
      <c r="AI68" s="1971"/>
      <c r="AJ68" s="1961"/>
      <c r="AK68" s="1001" t="s">
        <v>1256</v>
      </c>
      <c r="AL68" s="1971"/>
      <c r="AM68" s="1971"/>
      <c r="AN68" s="1014"/>
      <c r="AO68" s="951"/>
      <c r="AP68" s="952"/>
      <c r="AQ68" s="951"/>
      <c r="AR68" s="903"/>
    </row>
    <row r="69" spans="1:44" s="947" customFormat="1" ht="51" x14ac:dyDescent="0.25">
      <c r="A69" s="1897" t="s">
        <v>1280</v>
      </c>
      <c r="B69" s="1012" t="s">
        <v>1758</v>
      </c>
      <c r="C69" s="1897" t="s">
        <v>42</v>
      </c>
      <c r="D69" s="1897" t="s">
        <v>1272</v>
      </c>
      <c r="E69" s="1897" t="s">
        <v>307</v>
      </c>
      <c r="F69" s="934" t="s">
        <v>1273</v>
      </c>
      <c r="G69" s="935">
        <v>39959</v>
      </c>
      <c r="H69" s="936">
        <v>30000000</v>
      </c>
      <c r="I69" s="1884">
        <v>40123</v>
      </c>
      <c r="J69" s="958" t="s">
        <v>1306</v>
      </c>
      <c r="K69" s="1884">
        <v>40123</v>
      </c>
      <c r="L69" s="936">
        <v>29957806</v>
      </c>
      <c r="M69" s="1884">
        <v>40128</v>
      </c>
      <c r="N69" s="1884"/>
      <c r="O69" s="1893" t="s">
        <v>318</v>
      </c>
      <c r="P69" s="1904">
        <v>126060717</v>
      </c>
      <c r="Q69" s="959"/>
      <c r="R69" s="959"/>
      <c r="S69" s="959"/>
      <c r="T69" s="959"/>
      <c r="U69" s="1959">
        <v>40177</v>
      </c>
      <c r="V69" s="1962">
        <v>30</v>
      </c>
      <c r="W69" s="1963">
        <v>49999502</v>
      </c>
      <c r="X69" s="992"/>
      <c r="Y69" s="992"/>
      <c r="Z69" s="953"/>
      <c r="AA69" s="1966">
        <v>126060717</v>
      </c>
      <c r="AB69" s="1915"/>
      <c r="AC69" s="1915"/>
      <c r="AD69" s="1915"/>
      <c r="AE69" s="1015"/>
      <c r="AF69" s="1966">
        <v>49999502</v>
      </c>
      <c r="AG69" s="1915"/>
      <c r="AH69" s="1915"/>
      <c r="AI69" s="1973" t="s">
        <v>1807</v>
      </c>
      <c r="AJ69" s="1966">
        <f t="shared" si="4"/>
        <v>176060219</v>
      </c>
      <c r="AK69" s="1016"/>
      <c r="AL69" s="1915" t="s">
        <v>1274</v>
      </c>
      <c r="AM69" s="1915">
        <v>3202723305</v>
      </c>
      <c r="AN69" s="1014"/>
      <c r="AO69" s="951"/>
      <c r="AP69" s="952"/>
      <c r="AQ69" s="951"/>
      <c r="AR69" s="903"/>
    </row>
    <row r="70" spans="1:44" s="947" customFormat="1" ht="45" customHeight="1" x14ac:dyDescent="0.25">
      <c r="A70" s="1898"/>
      <c r="B70" s="1156" t="s">
        <v>1759</v>
      </c>
      <c r="C70" s="1898"/>
      <c r="D70" s="1898"/>
      <c r="E70" s="1898"/>
      <c r="F70" s="934" t="s">
        <v>729</v>
      </c>
      <c r="G70" s="935">
        <v>40037</v>
      </c>
      <c r="H70" s="936">
        <v>75000000</v>
      </c>
      <c r="I70" s="1885"/>
      <c r="J70" s="958" t="s">
        <v>1305</v>
      </c>
      <c r="K70" s="1885"/>
      <c r="L70" s="936">
        <v>74957006</v>
      </c>
      <c r="M70" s="1885"/>
      <c r="N70" s="1885"/>
      <c r="O70" s="1885"/>
      <c r="P70" s="1969"/>
      <c r="Q70" s="959"/>
      <c r="R70" s="959"/>
      <c r="S70" s="959"/>
      <c r="T70" s="959"/>
      <c r="U70" s="1960"/>
      <c r="V70" s="1960"/>
      <c r="W70" s="1964"/>
      <c r="X70" s="992"/>
      <c r="Y70" s="992"/>
      <c r="Z70" s="953"/>
      <c r="AA70" s="1967"/>
      <c r="AB70" s="1958"/>
      <c r="AC70" s="1958"/>
      <c r="AD70" s="1958"/>
      <c r="AE70" s="1017"/>
      <c r="AF70" s="1967"/>
      <c r="AG70" s="1958"/>
      <c r="AH70" s="1958"/>
      <c r="AI70" s="1974"/>
      <c r="AJ70" s="1967">
        <f t="shared" si="4"/>
        <v>0</v>
      </c>
      <c r="AK70" s="1016"/>
      <c r="AL70" s="1958"/>
      <c r="AM70" s="1958"/>
      <c r="AN70" s="1014"/>
      <c r="AO70" s="951"/>
      <c r="AP70" s="952"/>
      <c r="AQ70" s="951"/>
      <c r="AR70" s="903"/>
    </row>
    <row r="71" spans="1:44" s="947" customFormat="1" ht="46.5" customHeight="1" x14ac:dyDescent="0.25">
      <c r="A71" s="1899"/>
      <c r="B71" s="1156" t="s">
        <v>1760</v>
      </c>
      <c r="C71" s="1899"/>
      <c r="D71" s="1899"/>
      <c r="E71" s="1899"/>
      <c r="F71" s="934" t="s">
        <v>1275</v>
      </c>
      <c r="G71" s="935">
        <v>39994</v>
      </c>
      <c r="H71" s="936">
        <v>21200135</v>
      </c>
      <c r="I71" s="1886"/>
      <c r="J71" s="958" t="s">
        <v>1304</v>
      </c>
      <c r="K71" s="1886"/>
      <c r="L71" s="936">
        <v>21145905</v>
      </c>
      <c r="M71" s="1886"/>
      <c r="N71" s="1886"/>
      <c r="O71" s="1886"/>
      <c r="P71" s="1905"/>
      <c r="Q71" s="959"/>
      <c r="R71" s="959"/>
      <c r="S71" s="959"/>
      <c r="T71" s="959"/>
      <c r="U71" s="1961"/>
      <c r="V71" s="1961"/>
      <c r="W71" s="1965"/>
      <c r="X71" s="992"/>
      <c r="Y71" s="992"/>
      <c r="Z71" s="953"/>
      <c r="AA71" s="1968"/>
      <c r="AB71" s="1916"/>
      <c r="AC71" s="1916"/>
      <c r="AD71" s="1916"/>
      <c r="AE71" s="1018"/>
      <c r="AF71" s="1968"/>
      <c r="AG71" s="1916"/>
      <c r="AH71" s="1916"/>
      <c r="AI71" s="1975"/>
      <c r="AJ71" s="1968"/>
      <c r="AK71" s="1016"/>
      <c r="AL71" s="1916"/>
      <c r="AM71" s="1916"/>
      <c r="AN71" s="1014"/>
      <c r="AO71" s="951"/>
      <c r="AP71" s="952"/>
      <c r="AQ71" s="951"/>
      <c r="AR71" s="903"/>
    </row>
    <row r="72" spans="1:44" s="947" customFormat="1" ht="66.75" customHeight="1" x14ac:dyDescent="0.25">
      <c r="A72" s="1896" t="s">
        <v>1281</v>
      </c>
      <c r="B72" s="1012" t="s">
        <v>1774</v>
      </c>
      <c r="C72" s="1897" t="s">
        <v>42</v>
      </c>
      <c r="D72" s="1897" t="s">
        <v>1276</v>
      </c>
      <c r="E72" s="1897" t="s">
        <v>1854</v>
      </c>
      <c r="F72" s="934" t="s">
        <v>1277</v>
      </c>
      <c r="G72" s="935">
        <v>39962</v>
      </c>
      <c r="H72" s="936">
        <v>20046420</v>
      </c>
      <c r="I72" s="1884">
        <v>40123</v>
      </c>
      <c r="J72" s="958" t="s">
        <v>1303</v>
      </c>
      <c r="K72" s="1884">
        <v>40123</v>
      </c>
      <c r="L72" s="936">
        <v>19987417</v>
      </c>
      <c r="M72" s="1884">
        <v>40128</v>
      </c>
      <c r="N72" s="1884"/>
      <c r="O72" s="1893" t="s">
        <v>318</v>
      </c>
      <c r="P72" s="1904">
        <f>L73+L72</f>
        <v>109955486</v>
      </c>
      <c r="Q72" s="959"/>
      <c r="R72" s="959"/>
      <c r="S72" s="959"/>
      <c r="T72" s="959"/>
      <c r="U72" s="1912" t="s">
        <v>96</v>
      </c>
      <c r="V72" s="1912" t="s">
        <v>96</v>
      </c>
      <c r="W72" s="1912" t="s">
        <v>96</v>
      </c>
      <c r="X72" s="1904"/>
      <c r="Y72" s="1904"/>
      <c r="Z72" s="953">
        <v>19987417</v>
      </c>
      <c r="AA72" s="953"/>
      <c r="AB72" s="1934"/>
      <c r="AC72" s="1934"/>
      <c r="AD72" s="1934"/>
      <c r="AE72" s="1019"/>
      <c r="AF72" s="1934"/>
      <c r="AG72" s="1934"/>
      <c r="AH72" s="1934"/>
      <c r="AI72" s="1950" t="s">
        <v>1807</v>
      </c>
      <c r="AJ72" s="1952"/>
      <c r="AK72" s="1952">
        <f>Z72+AA73+AB72+AC72+AD72+AF72+AG72+AH72</f>
        <v>109955486</v>
      </c>
      <c r="AL72" s="1896" t="s">
        <v>1278</v>
      </c>
      <c r="AM72" s="1944">
        <v>3123123424</v>
      </c>
      <c r="AN72" s="1014"/>
      <c r="AO72" s="951"/>
      <c r="AP72" s="952"/>
      <c r="AQ72" s="951"/>
      <c r="AR72" s="903"/>
    </row>
    <row r="73" spans="1:44" s="947" customFormat="1" ht="57.75" customHeight="1" x14ac:dyDescent="0.25">
      <c r="A73" s="1920"/>
      <c r="B73" s="1012" t="s">
        <v>1775</v>
      </c>
      <c r="C73" s="1957"/>
      <c r="D73" s="1957"/>
      <c r="E73" s="1957"/>
      <c r="F73" s="934" t="s">
        <v>1285</v>
      </c>
      <c r="G73" s="935">
        <v>40028</v>
      </c>
      <c r="H73" s="936">
        <v>90000000</v>
      </c>
      <c r="I73" s="1914"/>
      <c r="J73" s="958" t="s">
        <v>1302</v>
      </c>
      <c r="K73" s="1914"/>
      <c r="L73" s="936">
        <v>89968069</v>
      </c>
      <c r="M73" s="1914"/>
      <c r="N73" s="1914"/>
      <c r="O73" s="1914"/>
      <c r="P73" s="1905"/>
      <c r="Q73" s="959"/>
      <c r="R73" s="959"/>
      <c r="S73" s="959"/>
      <c r="T73" s="959"/>
      <c r="U73" s="1905"/>
      <c r="V73" s="1905"/>
      <c r="W73" s="1905"/>
      <c r="X73" s="1905"/>
      <c r="Y73" s="1905"/>
      <c r="Z73" s="953"/>
      <c r="AA73" s="953">
        <v>89968069</v>
      </c>
      <c r="AB73" s="1936"/>
      <c r="AC73" s="1936"/>
      <c r="AD73" s="1936"/>
      <c r="AE73" s="1020"/>
      <c r="AF73" s="1936"/>
      <c r="AG73" s="1936"/>
      <c r="AH73" s="1936"/>
      <c r="AI73" s="1951"/>
      <c r="AJ73" s="1953"/>
      <c r="AK73" s="1953"/>
      <c r="AL73" s="1886"/>
      <c r="AM73" s="1945"/>
      <c r="AN73" s="974"/>
      <c r="AO73" s="951"/>
      <c r="AP73" s="952"/>
      <c r="AQ73" s="951"/>
      <c r="AR73" s="903"/>
    </row>
    <row r="74" spans="1:44" s="947" customFormat="1" ht="84.75" customHeight="1" x14ac:dyDescent="0.25">
      <c r="A74" s="961" t="s">
        <v>1295</v>
      </c>
      <c r="B74" s="962" t="s">
        <v>1296</v>
      </c>
      <c r="C74" s="962" t="s">
        <v>42</v>
      </c>
      <c r="D74" s="962" t="s">
        <v>1297</v>
      </c>
      <c r="E74" s="962" t="s">
        <v>1298</v>
      </c>
      <c r="F74" s="1021" t="s">
        <v>1299</v>
      </c>
      <c r="G74" s="963">
        <v>40121</v>
      </c>
      <c r="H74" s="964">
        <v>413335466.06999999</v>
      </c>
      <c r="I74" s="991">
        <v>40123</v>
      </c>
      <c r="J74" s="1021" t="s">
        <v>1308</v>
      </c>
      <c r="K74" s="991">
        <v>40123</v>
      </c>
      <c r="L74" s="964">
        <v>413230455</v>
      </c>
      <c r="M74" s="991">
        <v>40144</v>
      </c>
      <c r="N74" s="991"/>
      <c r="O74" s="965" t="s">
        <v>697</v>
      </c>
      <c r="P74" s="966">
        <v>413230455</v>
      </c>
      <c r="Q74" s="966"/>
      <c r="R74" s="966"/>
      <c r="S74" s="966"/>
      <c r="T74" s="966"/>
      <c r="U74" s="967" t="s">
        <v>96</v>
      </c>
      <c r="V74" s="967" t="s">
        <v>96</v>
      </c>
      <c r="W74" s="967" t="s">
        <v>96</v>
      </c>
      <c r="X74" s="966"/>
      <c r="Y74" s="966"/>
      <c r="Z74" s="968"/>
      <c r="AA74" s="953"/>
      <c r="AB74" s="969"/>
      <c r="AC74" s="969"/>
      <c r="AD74" s="969"/>
      <c r="AE74" s="969"/>
      <c r="AF74" s="969"/>
      <c r="AG74" s="969"/>
      <c r="AH74" s="969">
        <v>412230455</v>
      </c>
      <c r="AI74" s="970" t="s">
        <v>1311</v>
      </c>
      <c r="AJ74" s="971">
        <f>Z74+AA74+AB74+AC74+AD74+AF74+AG74+AH74</f>
        <v>412230455</v>
      </c>
      <c r="AK74" s="972" t="s">
        <v>1300</v>
      </c>
      <c r="AL74" s="994" t="s">
        <v>1301</v>
      </c>
      <c r="AM74" s="973">
        <v>3125835927</v>
      </c>
      <c r="AN74" s="974"/>
      <c r="AO74" s="951"/>
      <c r="AP74" s="952"/>
      <c r="AQ74" s="951"/>
      <c r="AR74" s="903"/>
    </row>
    <row r="75" spans="1:44" s="947" customFormat="1" ht="84.75" customHeight="1" x14ac:dyDescent="0.25">
      <c r="A75" s="996" t="s">
        <v>1309</v>
      </c>
      <c r="B75" s="933" t="s">
        <v>1310</v>
      </c>
      <c r="C75" s="933" t="s">
        <v>401</v>
      </c>
      <c r="D75" s="933" t="s">
        <v>1311</v>
      </c>
      <c r="E75" s="933" t="s">
        <v>1312</v>
      </c>
      <c r="F75" s="98" t="s">
        <v>1892</v>
      </c>
      <c r="G75" s="935">
        <v>40121</v>
      </c>
      <c r="H75" s="936">
        <v>33066837.289999999</v>
      </c>
      <c r="I75" s="937">
        <v>40123</v>
      </c>
      <c r="J75" s="98" t="s">
        <v>1893</v>
      </c>
      <c r="K75" s="937">
        <v>40123</v>
      </c>
      <c r="L75" s="936">
        <v>33008000</v>
      </c>
      <c r="M75" s="937">
        <v>40123</v>
      </c>
      <c r="N75" s="937"/>
      <c r="O75" s="938" t="s">
        <v>697</v>
      </c>
      <c r="P75" s="939">
        <v>33008000</v>
      </c>
      <c r="Q75" s="939"/>
      <c r="R75" s="939"/>
      <c r="S75" s="939"/>
      <c r="T75" s="939"/>
      <c r="U75" s="939">
        <v>0</v>
      </c>
      <c r="V75" s="939">
        <v>0</v>
      </c>
      <c r="W75" s="939">
        <v>0</v>
      </c>
      <c r="X75" s="939"/>
      <c r="Y75" s="939"/>
      <c r="Z75" s="953"/>
      <c r="AA75" s="953"/>
      <c r="AB75" s="969"/>
      <c r="AC75" s="969"/>
      <c r="AD75" s="969"/>
      <c r="AE75" s="969"/>
      <c r="AF75" s="969"/>
      <c r="AG75" s="969"/>
      <c r="AH75" s="969">
        <v>33008000</v>
      </c>
      <c r="AI75" s="969" t="s">
        <v>406</v>
      </c>
      <c r="AJ75" s="971">
        <f>Z75+AA75+AB75+AC75+AD75+AF75+AG75+AH75</f>
        <v>33008000</v>
      </c>
      <c r="AK75" s="972"/>
      <c r="AL75" s="994" t="s">
        <v>1315</v>
      </c>
      <c r="AM75" s="973">
        <v>3112573756</v>
      </c>
      <c r="AN75" s="974"/>
      <c r="AO75" s="951"/>
      <c r="AP75" s="952"/>
      <c r="AQ75" s="951"/>
      <c r="AR75" s="903"/>
    </row>
    <row r="76" spans="1:44" s="947" customFormat="1" ht="21" customHeight="1" x14ac:dyDescent="0.25">
      <c r="A76" s="1897" t="s">
        <v>1283</v>
      </c>
      <c r="B76" s="1946" t="s">
        <v>1284</v>
      </c>
      <c r="C76" s="1897" t="s">
        <v>42</v>
      </c>
      <c r="D76" s="1897" t="s">
        <v>1276</v>
      </c>
      <c r="E76" s="1897" t="s">
        <v>1464</v>
      </c>
      <c r="F76" s="934" t="s">
        <v>730</v>
      </c>
      <c r="G76" s="935">
        <v>40037</v>
      </c>
      <c r="H76" s="936">
        <v>58000000</v>
      </c>
      <c r="I76" s="1949">
        <v>40130</v>
      </c>
      <c r="J76" s="958" t="s">
        <v>1345</v>
      </c>
      <c r="K76" s="1949">
        <v>40130</v>
      </c>
      <c r="L76" s="936">
        <v>58000000</v>
      </c>
      <c r="M76" s="1949">
        <v>40134</v>
      </c>
      <c r="N76" s="1949">
        <v>40134</v>
      </c>
      <c r="O76" s="1897">
        <v>2</v>
      </c>
      <c r="P76" s="1926">
        <v>125729791</v>
      </c>
      <c r="Q76" s="959"/>
      <c r="R76" s="959"/>
      <c r="S76" s="959"/>
      <c r="T76" s="959"/>
      <c r="U76" s="1949">
        <v>40169</v>
      </c>
      <c r="V76" s="1897">
        <v>30</v>
      </c>
      <c r="W76" s="1926">
        <v>59925032</v>
      </c>
      <c r="X76" s="1897"/>
      <c r="Y76" s="1897"/>
      <c r="Z76" s="1897"/>
      <c r="AA76" s="953">
        <v>58000000</v>
      </c>
      <c r="AB76" s="1897"/>
      <c r="AC76" s="1897"/>
      <c r="AD76" s="1897"/>
      <c r="AE76" s="988"/>
      <c r="AF76" s="1897"/>
      <c r="AG76" s="1897"/>
      <c r="AH76" s="1897"/>
      <c r="AI76" s="1897" t="s">
        <v>1463</v>
      </c>
      <c r="AJ76" s="1897"/>
      <c r="AK76" s="1000"/>
      <c r="AL76" s="1897" t="s">
        <v>1291</v>
      </c>
      <c r="AM76" s="1954">
        <v>3123123424</v>
      </c>
      <c r="AN76" s="941"/>
      <c r="AO76" s="951"/>
      <c r="AP76" s="952"/>
      <c r="AQ76" s="951"/>
      <c r="AR76" s="903"/>
    </row>
    <row r="77" spans="1:44" s="947" customFormat="1" ht="44.25" customHeight="1" x14ac:dyDescent="0.25">
      <c r="A77" s="1898"/>
      <c r="B77" s="1947"/>
      <c r="C77" s="1898"/>
      <c r="D77" s="1898"/>
      <c r="E77" s="1898"/>
      <c r="F77" s="934" t="s">
        <v>1288</v>
      </c>
      <c r="G77" s="935">
        <v>40057</v>
      </c>
      <c r="H77" s="936">
        <v>17800000</v>
      </c>
      <c r="I77" s="1898"/>
      <c r="J77" s="958" t="s">
        <v>1346</v>
      </c>
      <c r="K77" s="1898"/>
      <c r="L77" s="936">
        <v>17772875</v>
      </c>
      <c r="M77" s="1898"/>
      <c r="N77" s="1898"/>
      <c r="O77" s="1898"/>
      <c r="P77" s="1927"/>
      <c r="Q77" s="959"/>
      <c r="R77" s="959"/>
      <c r="S77" s="959"/>
      <c r="T77" s="959"/>
      <c r="U77" s="1898"/>
      <c r="V77" s="1898"/>
      <c r="W77" s="1927"/>
      <c r="X77" s="1898"/>
      <c r="Y77" s="1898"/>
      <c r="Z77" s="1898"/>
      <c r="AA77" s="953">
        <v>17772875</v>
      </c>
      <c r="AB77" s="1898"/>
      <c r="AC77" s="1898"/>
      <c r="AD77" s="1898"/>
      <c r="AE77" s="989"/>
      <c r="AF77" s="1898"/>
      <c r="AG77" s="1898"/>
      <c r="AH77" s="1898"/>
      <c r="AI77" s="1898"/>
      <c r="AJ77" s="1898"/>
      <c r="AK77" s="1000"/>
      <c r="AL77" s="1898"/>
      <c r="AM77" s="1955"/>
      <c r="AN77" s="941"/>
      <c r="AO77" s="951"/>
      <c r="AP77" s="952"/>
      <c r="AQ77" s="951"/>
      <c r="AR77" s="903"/>
    </row>
    <row r="78" spans="1:44" s="947" customFormat="1" ht="44.25" customHeight="1" x14ac:dyDescent="0.25">
      <c r="A78" s="1898"/>
      <c r="B78" s="1947"/>
      <c r="C78" s="1898"/>
      <c r="D78" s="1898"/>
      <c r="E78" s="1898"/>
      <c r="F78" s="934" t="s">
        <v>1289</v>
      </c>
      <c r="G78" s="935">
        <v>39974</v>
      </c>
      <c r="H78" s="936">
        <v>30000000</v>
      </c>
      <c r="I78" s="1898"/>
      <c r="J78" s="958" t="s">
        <v>1347</v>
      </c>
      <c r="K78" s="1898"/>
      <c r="L78" s="936">
        <v>30000000</v>
      </c>
      <c r="M78" s="1898"/>
      <c r="N78" s="1898"/>
      <c r="O78" s="1898"/>
      <c r="P78" s="1927"/>
      <c r="Q78" s="959"/>
      <c r="R78" s="959"/>
      <c r="S78" s="959"/>
      <c r="T78" s="959"/>
      <c r="U78" s="1898"/>
      <c r="V78" s="1898"/>
      <c r="W78" s="1927"/>
      <c r="X78" s="1898"/>
      <c r="Y78" s="1898"/>
      <c r="Z78" s="1898"/>
      <c r="AA78" s="953">
        <v>30000000</v>
      </c>
      <c r="AB78" s="1898"/>
      <c r="AC78" s="1898"/>
      <c r="AD78" s="1898"/>
      <c r="AE78" s="989"/>
      <c r="AF78" s="1898"/>
      <c r="AG78" s="1898"/>
      <c r="AH78" s="1898"/>
      <c r="AI78" s="1898"/>
      <c r="AJ78" s="1898"/>
      <c r="AK78" s="1000"/>
      <c r="AL78" s="1898"/>
      <c r="AM78" s="1955"/>
      <c r="AN78" s="941"/>
      <c r="AO78" s="951"/>
      <c r="AP78" s="952"/>
      <c r="AQ78" s="951"/>
      <c r="AR78" s="903"/>
    </row>
    <row r="79" spans="1:44" s="947" customFormat="1" ht="34.5" customHeight="1" x14ac:dyDescent="0.25">
      <c r="A79" s="1899"/>
      <c r="B79" s="1948"/>
      <c r="C79" s="1899"/>
      <c r="D79" s="1899"/>
      <c r="E79" s="1899"/>
      <c r="F79" s="934" t="s">
        <v>1290</v>
      </c>
      <c r="G79" s="935">
        <v>40087</v>
      </c>
      <c r="H79" s="936">
        <v>20000000</v>
      </c>
      <c r="I79" s="1899"/>
      <c r="J79" s="958" t="s">
        <v>1348</v>
      </c>
      <c r="K79" s="1899"/>
      <c r="L79" s="936">
        <v>19956916</v>
      </c>
      <c r="M79" s="1899"/>
      <c r="N79" s="1899"/>
      <c r="O79" s="1899"/>
      <c r="P79" s="1928"/>
      <c r="Q79" s="959"/>
      <c r="R79" s="959"/>
      <c r="S79" s="959"/>
      <c r="T79" s="959"/>
      <c r="U79" s="1899"/>
      <c r="V79" s="1899"/>
      <c r="W79" s="1928"/>
      <c r="X79" s="1899"/>
      <c r="Y79" s="1899"/>
      <c r="Z79" s="1899"/>
      <c r="AA79" s="953">
        <v>19956916</v>
      </c>
      <c r="AB79" s="1899"/>
      <c r="AC79" s="1899"/>
      <c r="AD79" s="1899"/>
      <c r="AE79" s="990"/>
      <c r="AF79" s="1899"/>
      <c r="AG79" s="1899"/>
      <c r="AH79" s="1899"/>
      <c r="AI79" s="1899"/>
      <c r="AJ79" s="1899"/>
      <c r="AK79" s="1000"/>
      <c r="AL79" s="1899"/>
      <c r="AM79" s="1956"/>
      <c r="AN79" s="941"/>
      <c r="AO79" s="951"/>
      <c r="AP79" s="952"/>
      <c r="AQ79" s="951"/>
      <c r="AR79" s="903"/>
    </row>
    <row r="80" spans="1:44" s="947" customFormat="1" ht="55.5" customHeight="1" x14ac:dyDescent="0.25">
      <c r="A80" s="1896" t="s">
        <v>1286</v>
      </c>
      <c r="B80" s="1012" t="s">
        <v>1806</v>
      </c>
      <c r="C80" s="1896" t="s">
        <v>42</v>
      </c>
      <c r="D80" s="1896" t="s">
        <v>822</v>
      </c>
      <c r="E80" s="1941" t="s">
        <v>446</v>
      </c>
      <c r="F80" s="934" t="s">
        <v>1292</v>
      </c>
      <c r="G80" s="935">
        <v>40057</v>
      </c>
      <c r="H80" s="936">
        <v>35000000</v>
      </c>
      <c r="I80" s="1884">
        <v>40130</v>
      </c>
      <c r="J80" s="958" t="s">
        <v>1349</v>
      </c>
      <c r="K80" s="1884">
        <v>40130</v>
      </c>
      <c r="L80" s="936">
        <v>34953680</v>
      </c>
      <c r="M80" s="1896"/>
      <c r="N80" s="1896"/>
      <c r="O80" s="1896">
        <v>2</v>
      </c>
      <c r="P80" s="1887">
        <v>84148297</v>
      </c>
      <c r="Q80" s="1896"/>
      <c r="R80" s="1896"/>
      <c r="S80" s="1896"/>
      <c r="T80" s="1896"/>
      <c r="U80" s="1884">
        <v>40169</v>
      </c>
      <c r="V80" s="1896">
        <v>0</v>
      </c>
      <c r="W80" s="1887">
        <v>42000192</v>
      </c>
      <c r="X80" s="1896"/>
      <c r="Y80" s="1896"/>
      <c r="Z80" s="953"/>
      <c r="AA80" s="953"/>
      <c r="AB80" s="953"/>
      <c r="AC80" s="953"/>
      <c r="AD80" s="1896"/>
      <c r="AE80" s="993"/>
      <c r="AF80" s="953">
        <v>34953680</v>
      </c>
      <c r="AG80" s="1896"/>
      <c r="AH80" s="1896"/>
      <c r="AI80" s="1896" t="s">
        <v>1463</v>
      </c>
      <c r="AJ80" s="960"/>
      <c r="AK80" s="1000"/>
      <c r="AL80" s="1001"/>
      <c r="AM80" s="903"/>
      <c r="AN80" s="941"/>
      <c r="AO80" s="951"/>
      <c r="AP80" s="952"/>
      <c r="AQ80" s="951"/>
      <c r="AR80" s="903"/>
    </row>
    <row r="81" spans="1:44" s="947" customFormat="1" ht="47.25" customHeight="1" x14ac:dyDescent="0.25">
      <c r="A81" s="1885"/>
      <c r="B81" s="986" t="s">
        <v>1805</v>
      </c>
      <c r="C81" s="1885"/>
      <c r="D81" s="1885"/>
      <c r="E81" s="1942"/>
      <c r="F81" s="934" t="s">
        <v>1293</v>
      </c>
      <c r="G81" s="935">
        <v>40057</v>
      </c>
      <c r="H81" s="936">
        <v>20000000</v>
      </c>
      <c r="I81" s="1885"/>
      <c r="J81" s="958" t="s">
        <v>1350</v>
      </c>
      <c r="K81" s="1885"/>
      <c r="L81" s="936">
        <v>19993024</v>
      </c>
      <c r="M81" s="1885"/>
      <c r="N81" s="1885"/>
      <c r="O81" s="1885"/>
      <c r="P81" s="1888"/>
      <c r="Q81" s="1885"/>
      <c r="R81" s="1885"/>
      <c r="S81" s="1885"/>
      <c r="T81" s="1885"/>
      <c r="U81" s="1885"/>
      <c r="V81" s="1885"/>
      <c r="W81" s="1888"/>
      <c r="X81" s="1885"/>
      <c r="Y81" s="1885"/>
      <c r="Z81" s="953"/>
      <c r="AA81" s="953">
        <v>19993024</v>
      </c>
      <c r="AB81" s="953"/>
      <c r="AC81" s="953"/>
      <c r="AD81" s="1885"/>
      <c r="AE81" s="994"/>
      <c r="AF81" s="953"/>
      <c r="AG81" s="1885"/>
      <c r="AH81" s="1885"/>
      <c r="AI81" s="1885"/>
      <c r="AJ81" s="960"/>
      <c r="AK81" s="1000"/>
      <c r="AL81" s="1001"/>
      <c r="AM81" s="903"/>
      <c r="AN81" s="941"/>
      <c r="AO81" s="951"/>
      <c r="AP81" s="952"/>
      <c r="AQ81" s="951"/>
      <c r="AR81" s="903"/>
    </row>
    <row r="82" spans="1:44" s="947" customFormat="1" ht="99" customHeight="1" x14ac:dyDescent="0.25">
      <c r="A82" s="1886"/>
      <c r="B82" s="986" t="s">
        <v>1623</v>
      </c>
      <c r="C82" s="1886"/>
      <c r="D82" s="1886"/>
      <c r="E82" s="1943"/>
      <c r="F82" s="934" t="s">
        <v>1294</v>
      </c>
      <c r="G82" s="935">
        <v>39959</v>
      </c>
      <c r="H82" s="936">
        <v>30000000</v>
      </c>
      <c r="I82" s="1886"/>
      <c r="J82" s="958" t="s">
        <v>1351</v>
      </c>
      <c r="K82" s="1886"/>
      <c r="L82" s="936">
        <v>29201585</v>
      </c>
      <c r="M82" s="1886"/>
      <c r="N82" s="1886"/>
      <c r="O82" s="1886"/>
      <c r="P82" s="1889"/>
      <c r="Q82" s="1886"/>
      <c r="R82" s="1886"/>
      <c r="S82" s="1886"/>
      <c r="T82" s="1886"/>
      <c r="U82" s="1886"/>
      <c r="V82" s="1886"/>
      <c r="W82" s="1889"/>
      <c r="X82" s="1886"/>
      <c r="Y82" s="1886"/>
      <c r="Z82" s="953"/>
      <c r="AA82" s="953">
        <v>29201585</v>
      </c>
      <c r="AB82" s="953"/>
      <c r="AC82" s="953"/>
      <c r="AD82" s="1886"/>
      <c r="AE82" s="995"/>
      <c r="AF82" s="953"/>
      <c r="AG82" s="1886"/>
      <c r="AH82" s="1886"/>
      <c r="AI82" s="1886"/>
      <c r="AJ82" s="960"/>
      <c r="AK82" s="1000"/>
      <c r="AL82" s="1001"/>
      <c r="AM82" s="903"/>
      <c r="AN82" s="941"/>
      <c r="AO82" s="951"/>
      <c r="AP82" s="952"/>
      <c r="AQ82" s="951"/>
      <c r="AR82" s="903"/>
    </row>
    <row r="83" spans="1:44" s="947" customFormat="1" ht="89.25" x14ac:dyDescent="0.25">
      <c r="A83" s="997" t="s">
        <v>1339</v>
      </c>
      <c r="B83" s="933" t="s">
        <v>1318</v>
      </c>
      <c r="C83" s="997" t="s">
        <v>42</v>
      </c>
      <c r="D83" s="933" t="s">
        <v>1319</v>
      </c>
      <c r="E83" s="998" t="s">
        <v>1418</v>
      </c>
      <c r="F83" s="98" t="s">
        <v>1860</v>
      </c>
      <c r="G83" s="935">
        <v>40214</v>
      </c>
      <c r="H83" s="936">
        <v>113000000</v>
      </c>
      <c r="I83" s="985">
        <v>40136</v>
      </c>
      <c r="J83" s="1022" t="s">
        <v>1861</v>
      </c>
      <c r="K83" s="935">
        <v>40214</v>
      </c>
      <c r="L83" s="936">
        <v>112461910</v>
      </c>
      <c r="M83" s="985"/>
      <c r="N83" s="985"/>
      <c r="O83" s="997">
        <v>3</v>
      </c>
      <c r="P83" s="959">
        <v>112461910</v>
      </c>
      <c r="Q83" s="959"/>
      <c r="R83" s="959"/>
      <c r="S83" s="959"/>
      <c r="T83" s="959"/>
      <c r="U83" s="935">
        <v>40169</v>
      </c>
      <c r="V83" s="940">
        <v>0</v>
      </c>
      <c r="W83" s="999">
        <v>53981621</v>
      </c>
      <c r="X83" s="985"/>
      <c r="Y83" s="985"/>
      <c r="Z83" s="953"/>
      <c r="AA83" s="953"/>
      <c r="AB83" s="953"/>
      <c r="AC83" s="953">
        <v>112461910</v>
      </c>
      <c r="AD83" s="953"/>
      <c r="AE83" s="953"/>
      <c r="AF83" s="953">
        <v>53981621</v>
      </c>
      <c r="AG83" s="953"/>
      <c r="AH83" s="953"/>
      <c r="AI83" s="1000" t="s">
        <v>723</v>
      </c>
      <c r="AJ83" s="960">
        <f>Z83+AA83+AB83+AC83+AD83+AF83+AG83+AH83</f>
        <v>166443531</v>
      </c>
      <c r="AK83" s="1001" t="s">
        <v>1321</v>
      </c>
      <c r="AL83" s="1000" t="s">
        <v>1323</v>
      </c>
      <c r="AM83" s="903">
        <v>4290069</v>
      </c>
      <c r="AN83" s="941"/>
      <c r="AO83" s="951"/>
      <c r="AP83" s="952"/>
      <c r="AQ83" s="951"/>
      <c r="AR83" s="903"/>
    </row>
    <row r="84" spans="1:44" s="947" customFormat="1" ht="89.25" x14ac:dyDescent="0.25">
      <c r="A84" s="997" t="s">
        <v>1339</v>
      </c>
      <c r="B84" s="933" t="s">
        <v>1318</v>
      </c>
      <c r="C84" s="997" t="s">
        <v>42</v>
      </c>
      <c r="D84" s="933" t="s">
        <v>1319</v>
      </c>
      <c r="E84" s="998" t="s">
        <v>1418</v>
      </c>
      <c r="F84" s="98" t="s">
        <v>1862</v>
      </c>
      <c r="G84" s="935">
        <v>40214</v>
      </c>
      <c r="H84" s="936">
        <v>53981621</v>
      </c>
      <c r="I84" s="985">
        <v>40136</v>
      </c>
      <c r="J84" s="1022" t="s">
        <v>1863</v>
      </c>
      <c r="K84" s="935">
        <v>40214</v>
      </c>
      <c r="L84" s="936">
        <v>53981621</v>
      </c>
      <c r="M84" s="985"/>
      <c r="N84" s="985"/>
      <c r="O84" s="997">
        <v>3</v>
      </c>
      <c r="P84" s="959">
        <v>112461910</v>
      </c>
      <c r="Q84" s="959"/>
      <c r="R84" s="959"/>
      <c r="S84" s="959"/>
      <c r="T84" s="959"/>
      <c r="U84" s="935">
        <v>40169</v>
      </c>
      <c r="V84" s="940">
        <v>0</v>
      </c>
      <c r="W84" s="999">
        <v>53981621</v>
      </c>
      <c r="X84" s="985"/>
      <c r="Y84" s="985"/>
      <c r="Z84" s="953"/>
      <c r="AA84" s="953"/>
      <c r="AB84" s="953"/>
      <c r="AC84" s="953">
        <v>112461910</v>
      </c>
      <c r="AD84" s="953"/>
      <c r="AE84" s="953"/>
      <c r="AF84" s="953">
        <v>53981621</v>
      </c>
      <c r="AG84" s="953"/>
      <c r="AH84" s="953"/>
      <c r="AI84" s="1000" t="s">
        <v>723</v>
      </c>
      <c r="AJ84" s="960">
        <f>Z84+AA84+AB84+AC84+AD84+AF84+AG84+AH84</f>
        <v>166443531</v>
      </c>
      <c r="AK84" s="1001" t="s">
        <v>1321</v>
      </c>
      <c r="AL84" s="1000" t="s">
        <v>1323</v>
      </c>
      <c r="AM84" s="903">
        <v>4290069</v>
      </c>
      <c r="AN84" s="941"/>
      <c r="AO84" s="951"/>
      <c r="AP84" s="952"/>
      <c r="AQ84" s="951"/>
      <c r="AR84" s="903"/>
    </row>
    <row r="85" spans="1:44" s="947" customFormat="1" ht="63.75" x14ac:dyDescent="0.25">
      <c r="A85" s="997" t="s">
        <v>1340</v>
      </c>
      <c r="B85" s="933" t="s">
        <v>1852</v>
      </c>
      <c r="C85" s="997" t="s">
        <v>42</v>
      </c>
      <c r="D85" s="933" t="s">
        <v>440</v>
      </c>
      <c r="E85" s="998" t="s">
        <v>441</v>
      </c>
      <c r="F85" s="98" t="s">
        <v>1914</v>
      </c>
      <c r="G85" s="935">
        <v>40214</v>
      </c>
      <c r="H85" s="936">
        <v>44392879</v>
      </c>
      <c r="I85" s="992">
        <v>40136</v>
      </c>
      <c r="J85" s="1022" t="s">
        <v>1915</v>
      </c>
      <c r="K85" s="935">
        <v>40136</v>
      </c>
      <c r="L85" s="936">
        <v>44392879</v>
      </c>
      <c r="M85" s="992">
        <v>40136</v>
      </c>
      <c r="N85" s="992">
        <v>40136</v>
      </c>
      <c r="O85" s="997">
        <v>3</v>
      </c>
      <c r="P85" s="959">
        <v>88785758</v>
      </c>
      <c r="Q85" s="959"/>
      <c r="R85" s="959"/>
      <c r="S85" s="959"/>
      <c r="T85" s="959"/>
      <c r="U85" s="935">
        <v>40169</v>
      </c>
      <c r="V85" s="940">
        <v>0</v>
      </c>
      <c r="W85" s="999">
        <v>42143545</v>
      </c>
      <c r="X85" s="992"/>
      <c r="Y85" s="992"/>
      <c r="Z85" s="953"/>
      <c r="AA85" s="953"/>
      <c r="AB85" s="953"/>
      <c r="AC85" s="953">
        <v>88785758</v>
      </c>
      <c r="AD85" s="953"/>
      <c r="AE85" s="953"/>
      <c r="AF85" s="953">
        <v>42143545</v>
      </c>
      <c r="AG85" s="953"/>
      <c r="AH85" s="953"/>
      <c r="AI85" s="1000" t="s">
        <v>723</v>
      </c>
      <c r="AJ85" s="960">
        <f>Z85+AA85+AB85+AC85+AD85+AF85+AG85+AH85</f>
        <v>130929303</v>
      </c>
      <c r="AK85" s="1001" t="s">
        <v>1326</v>
      </c>
      <c r="AL85" s="1000" t="s">
        <v>1327</v>
      </c>
      <c r="AM85" s="903">
        <v>3123123424</v>
      </c>
      <c r="AN85" s="941"/>
      <c r="AO85" s="951"/>
      <c r="AP85" s="952"/>
      <c r="AQ85" s="951"/>
      <c r="AR85" s="903"/>
    </row>
    <row r="86" spans="1:44" s="101" customFormat="1" ht="63.75" x14ac:dyDescent="0.25">
      <c r="A86" s="1055" t="s">
        <v>1340</v>
      </c>
      <c r="B86" s="1003" t="s">
        <v>1852</v>
      </c>
      <c r="C86" s="1055" t="s">
        <v>42</v>
      </c>
      <c r="D86" s="1003" t="s">
        <v>440</v>
      </c>
      <c r="E86" s="1058" t="s">
        <v>441</v>
      </c>
      <c r="F86" s="98" t="s">
        <v>1916</v>
      </c>
      <c r="G86" s="99">
        <v>40214</v>
      </c>
      <c r="H86" s="100">
        <v>42143545</v>
      </c>
      <c r="I86" s="1056">
        <v>40136</v>
      </c>
      <c r="J86" s="1022" t="s">
        <v>1917</v>
      </c>
      <c r="K86" s="99">
        <v>40136</v>
      </c>
      <c r="L86" s="100">
        <v>42143545</v>
      </c>
      <c r="M86" s="1056">
        <v>40136</v>
      </c>
      <c r="N86" s="1056">
        <v>40136</v>
      </c>
      <c r="O86" s="1055">
        <v>3</v>
      </c>
      <c r="P86" s="1042">
        <v>88785758</v>
      </c>
      <c r="Q86" s="1042"/>
      <c r="R86" s="1042"/>
      <c r="S86" s="1042"/>
      <c r="T86" s="1042"/>
      <c r="U86" s="99">
        <v>40169</v>
      </c>
      <c r="V86" s="102">
        <v>0</v>
      </c>
      <c r="W86" s="1043">
        <v>42143545</v>
      </c>
      <c r="X86" s="1056"/>
      <c r="Y86" s="1056"/>
      <c r="Z86" s="103"/>
      <c r="AA86" s="103"/>
      <c r="AB86" s="103"/>
      <c r="AC86" s="103">
        <v>88785758</v>
      </c>
      <c r="AD86" s="103"/>
      <c r="AE86" s="103"/>
      <c r="AF86" s="103">
        <v>42143545</v>
      </c>
      <c r="AG86" s="103"/>
      <c r="AH86" s="103"/>
      <c r="AI86" s="1051" t="s">
        <v>723</v>
      </c>
      <c r="AJ86" s="1053">
        <f>Z86+AA86+AB86+AC86+AD86+AF86+AG86+AH86</f>
        <v>130929303</v>
      </c>
      <c r="AK86" s="1048" t="s">
        <v>1326</v>
      </c>
      <c r="AL86" s="1051" t="s">
        <v>1327</v>
      </c>
      <c r="AM86" s="104">
        <v>3123123424</v>
      </c>
      <c r="AN86" s="908"/>
      <c r="AO86" s="279"/>
      <c r="AP86" s="348"/>
      <c r="AQ86" s="279"/>
      <c r="AR86" s="104"/>
    </row>
    <row r="87" spans="1:44" s="947" customFormat="1" ht="51" x14ac:dyDescent="0.25">
      <c r="A87" s="997" t="s">
        <v>1341</v>
      </c>
      <c r="B87" s="933" t="s">
        <v>1328</v>
      </c>
      <c r="C87" s="997" t="s">
        <v>42</v>
      </c>
      <c r="D87" s="933" t="s">
        <v>1329</v>
      </c>
      <c r="E87" s="998" t="s">
        <v>1330</v>
      </c>
      <c r="F87" s="934" t="s">
        <v>1331</v>
      </c>
      <c r="G87" s="935">
        <v>40087</v>
      </c>
      <c r="H87" s="936">
        <v>6500000</v>
      </c>
      <c r="I87" s="992">
        <v>40137</v>
      </c>
      <c r="J87" s="958" t="s">
        <v>1353</v>
      </c>
      <c r="K87" s="935">
        <v>40137</v>
      </c>
      <c r="L87" s="936">
        <v>6479595</v>
      </c>
      <c r="M87" s="992"/>
      <c r="N87" s="1028"/>
      <c r="O87" s="997">
        <v>1</v>
      </c>
      <c r="P87" s="959">
        <v>6479595</v>
      </c>
      <c r="Q87" s="959"/>
      <c r="R87" s="959"/>
      <c r="S87" s="959"/>
      <c r="T87" s="959"/>
      <c r="U87" s="940">
        <v>0</v>
      </c>
      <c r="V87" s="940">
        <v>0</v>
      </c>
      <c r="W87" s="940">
        <v>0</v>
      </c>
      <c r="X87" s="992"/>
      <c r="Y87" s="992"/>
      <c r="Z87" s="953"/>
      <c r="AA87" s="953">
        <v>6479595</v>
      </c>
      <c r="AB87" s="953"/>
      <c r="AC87" s="953"/>
      <c r="AD87" s="953"/>
      <c r="AE87" s="953"/>
      <c r="AF87" s="953"/>
      <c r="AG87" s="953"/>
      <c r="AH87" s="953"/>
      <c r="AI87" s="1000"/>
      <c r="AJ87" s="960">
        <f>Z87+AA87+AB87+AC87+AD87+AF87+AG87+AH87</f>
        <v>6479595</v>
      </c>
      <c r="AK87" s="1001" t="s">
        <v>336</v>
      </c>
      <c r="AL87" s="1000" t="s">
        <v>1332</v>
      </c>
      <c r="AM87" s="903">
        <v>3118215637</v>
      </c>
      <c r="AN87" s="941"/>
      <c r="AO87" s="951"/>
      <c r="AP87" s="952"/>
      <c r="AQ87" s="951"/>
      <c r="AR87" s="903"/>
    </row>
    <row r="88" spans="1:44" s="947" customFormat="1" ht="53.25" customHeight="1" x14ac:dyDescent="0.25">
      <c r="A88" s="1896" t="s">
        <v>1342</v>
      </c>
      <c r="B88" s="1012" t="s">
        <v>1864</v>
      </c>
      <c r="C88" s="1012" t="s">
        <v>720</v>
      </c>
      <c r="D88" s="1012" t="s">
        <v>1334</v>
      </c>
      <c r="E88" s="1012" t="s">
        <v>1362</v>
      </c>
      <c r="F88" s="98">
        <v>298</v>
      </c>
      <c r="G88" s="935">
        <v>40210</v>
      </c>
      <c r="H88" s="936">
        <v>32499795</v>
      </c>
      <c r="I88" s="1035">
        <v>40137</v>
      </c>
      <c r="J88" s="98" t="s">
        <v>1867</v>
      </c>
      <c r="K88" s="1035">
        <v>40137</v>
      </c>
      <c r="L88" s="936">
        <v>32499795</v>
      </c>
      <c r="M88" s="1884">
        <v>40137</v>
      </c>
      <c r="N88" s="1884">
        <v>40137</v>
      </c>
      <c r="O88" s="1896">
        <v>3</v>
      </c>
      <c r="P88" s="1887">
        <v>351978965</v>
      </c>
      <c r="Q88" s="959"/>
      <c r="R88" s="959"/>
      <c r="S88" s="959"/>
      <c r="T88" s="959"/>
      <c r="U88" s="935">
        <v>40169</v>
      </c>
      <c r="V88" s="940">
        <v>45</v>
      </c>
      <c r="W88" s="999">
        <v>34976713</v>
      </c>
      <c r="X88" s="1940"/>
      <c r="Y88" s="1940"/>
      <c r="Z88" s="1934"/>
      <c r="AA88" s="1931">
        <v>525948339</v>
      </c>
      <c r="AB88" s="1934"/>
      <c r="AC88" s="1934"/>
      <c r="AD88" s="1934"/>
      <c r="AE88" s="1934"/>
      <c r="AF88" s="1934"/>
      <c r="AG88" s="1934"/>
      <c r="AH88" s="1934"/>
      <c r="AI88" s="1937" t="s">
        <v>1500</v>
      </c>
      <c r="AJ88" s="1931">
        <f>Z88+AA88+AB88+AC88+AD88+AE88+AF88+AG88+AH88</f>
        <v>525948339</v>
      </c>
      <c r="AK88" s="1001" t="s">
        <v>1399</v>
      </c>
      <c r="AL88" s="1001"/>
      <c r="AM88" s="903"/>
      <c r="AN88" s="941"/>
      <c r="AO88" s="951"/>
      <c r="AP88" s="952"/>
      <c r="AQ88" s="951"/>
      <c r="AR88" s="903"/>
    </row>
    <row r="89" spans="1:44" s="947" customFormat="1" ht="65.25" customHeight="1" x14ac:dyDescent="0.25">
      <c r="A89" s="1885"/>
      <c r="B89" s="1002" t="s">
        <v>1826</v>
      </c>
      <c r="C89" s="1012" t="s">
        <v>720</v>
      </c>
      <c r="D89" s="1012" t="s">
        <v>1334</v>
      </c>
      <c r="E89" s="1012" t="s">
        <v>1362</v>
      </c>
      <c r="F89" s="98" t="s">
        <v>1868</v>
      </c>
      <c r="G89" s="935">
        <v>40210</v>
      </c>
      <c r="H89" s="936">
        <v>15999151</v>
      </c>
      <c r="I89" s="1035">
        <v>40137</v>
      </c>
      <c r="J89" s="98" t="s">
        <v>1869</v>
      </c>
      <c r="K89" s="1035">
        <v>40137</v>
      </c>
      <c r="L89" s="936">
        <v>15999151</v>
      </c>
      <c r="M89" s="1885"/>
      <c r="N89" s="1885"/>
      <c r="O89" s="1885"/>
      <c r="P89" s="1888"/>
      <c r="Q89" s="959"/>
      <c r="R89" s="959"/>
      <c r="S89" s="959"/>
      <c r="T89" s="959"/>
      <c r="U89" s="935">
        <v>40169</v>
      </c>
      <c r="V89" s="940">
        <v>45</v>
      </c>
      <c r="W89" s="999">
        <v>13998948</v>
      </c>
      <c r="X89" s="1885"/>
      <c r="Y89" s="1885"/>
      <c r="Z89" s="1935"/>
      <c r="AA89" s="1932"/>
      <c r="AB89" s="1935"/>
      <c r="AC89" s="1935"/>
      <c r="AD89" s="1935"/>
      <c r="AE89" s="1935"/>
      <c r="AF89" s="1935"/>
      <c r="AG89" s="1935"/>
      <c r="AH89" s="1935"/>
      <c r="AI89" s="1938"/>
      <c r="AJ89" s="1932">
        <f t="shared" si="4"/>
        <v>0</v>
      </c>
      <c r="AK89" s="1001" t="s">
        <v>1400</v>
      </c>
      <c r="AL89" s="1001"/>
      <c r="AM89" s="903"/>
      <c r="AN89" s="1014"/>
      <c r="AO89" s="951"/>
      <c r="AP89" s="952"/>
      <c r="AQ89" s="951"/>
      <c r="AR89" s="903"/>
    </row>
    <row r="90" spans="1:44" s="947" customFormat="1" ht="64.5" customHeight="1" x14ac:dyDescent="0.25">
      <c r="A90" s="1885"/>
      <c r="B90" s="1002" t="s">
        <v>1798</v>
      </c>
      <c r="C90" s="1012" t="s">
        <v>720</v>
      </c>
      <c r="D90" s="1012" t="s">
        <v>1334</v>
      </c>
      <c r="E90" s="1012" t="s">
        <v>1362</v>
      </c>
      <c r="F90" s="98" t="s">
        <v>1870</v>
      </c>
      <c r="G90" s="935">
        <v>40210</v>
      </c>
      <c r="H90" s="936">
        <v>27498345</v>
      </c>
      <c r="I90" s="1035">
        <v>40137</v>
      </c>
      <c r="J90" s="98" t="s">
        <v>1871</v>
      </c>
      <c r="K90" s="1035">
        <v>40137</v>
      </c>
      <c r="L90" s="936">
        <v>27498345</v>
      </c>
      <c r="M90" s="1885"/>
      <c r="N90" s="1885"/>
      <c r="O90" s="1885"/>
      <c r="P90" s="1888"/>
      <c r="Q90" s="959"/>
      <c r="R90" s="959"/>
      <c r="S90" s="959"/>
      <c r="T90" s="959"/>
      <c r="U90" s="935">
        <v>40169</v>
      </c>
      <c r="V90" s="940">
        <v>45</v>
      </c>
      <c r="W90" s="999">
        <v>34997127</v>
      </c>
      <c r="X90" s="1885"/>
      <c r="Y90" s="1885"/>
      <c r="Z90" s="1935"/>
      <c r="AA90" s="1932"/>
      <c r="AB90" s="1935"/>
      <c r="AC90" s="1935"/>
      <c r="AD90" s="1935"/>
      <c r="AE90" s="1935"/>
      <c r="AF90" s="1935"/>
      <c r="AG90" s="1935"/>
      <c r="AH90" s="1935"/>
      <c r="AI90" s="1938"/>
      <c r="AJ90" s="1932">
        <f t="shared" si="4"/>
        <v>0</v>
      </c>
      <c r="AK90" s="1001" t="s">
        <v>1401</v>
      </c>
      <c r="AL90" s="1001"/>
      <c r="AM90" s="903"/>
      <c r="AN90" s="1014"/>
      <c r="AO90" s="951"/>
      <c r="AP90" s="952"/>
      <c r="AQ90" s="951"/>
      <c r="AR90" s="903"/>
    </row>
    <row r="91" spans="1:44" s="947" customFormat="1" ht="55.5" customHeight="1" x14ac:dyDescent="0.25">
      <c r="A91" s="1885"/>
      <c r="B91" s="1002" t="s">
        <v>1799</v>
      </c>
      <c r="C91" s="1012" t="s">
        <v>720</v>
      </c>
      <c r="D91" s="1012" t="s">
        <v>1334</v>
      </c>
      <c r="E91" s="1012" t="s">
        <v>1362</v>
      </c>
      <c r="F91" s="98" t="s">
        <v>1872</v>
      </c>
      <c r="G91" s="935">
        <v>40210</v>
      </c>
      <c r="H91" s="936">
        <v>19999907</v>
      </c>
      <c r="I91" s="1035">
        <v>40137</v>
      </c>
      <c r="J91" s="98" t="s">
        <v>1873</v>
      </c>
      <c r="K91" s="1035">
        <v>40137</v>
      </c>
      <c r="L91" s="936">
        <v>19999907</v>
      </c>
      <c r="M91" s="1885"/>
      <c r="N91" s="1885"/>
      <c r="O91" s="1885"/>
      <c r="P91" s="1888"/>
      <c r="Q91" s="959"/>
      <c r="R91" s="959"/>
      <c r="S91" s="959"/>
      <c r="T91" s="959"/>
      <c r="U91" s="935">
        <v>40169</v>
      </c>
      <c r="V91" s="940">
        <v>45</v>
      </c>
      <c r="W91" s="999">
        <v>39999181</v>
      </c>
      <c r="X91" s="1885"/>
      <c r="Y91" s="1885"/>
      <c r="Z91" s="1935"/>
      <c r="AA91" s="1932"/>
      <c r="AB91" s="1935"/>
      <c r="AC91" s="1935"/>
      <c r="AD91" s="1935"/>
      <c r="AE91" s="1935"/>
      <c r="AF91" s="1935"/>
      <c r="AG91" s="1935"/>
      <c r="AH91" s="1935"/>
      <c r="AI91" s="1938"/>
      <c r="AJ91" s="1932">
        <f t="shared" si="4"/>
        <v>0</v>
      </c>
      <c r="AK91" s="1001" t="s">
        <v>1402</v>
      </c>
      <c r="AL91" s="1001"/>
      <c r="AM91" s="903"/>
      <c r="AN91" s="1014"/>
      <c r="AO91" s="951"/>
      <c r="AP91" s="952"/>
      <c r="AQ91" s="951"/>
      <c r="AR91" s="903"/>
    </row>
    <row r="92" spans="1:44" s="947" customFormat="1" ht="61.5" customHeight="1" x14ac:dyDescent="0.25">
      <c r="A92" s="1885"/>
      <c r="B92" s="1036" t="s">
        <v>1800</v>
      </c>
      <c r="C92" s="1012" t="s">
        <v>720</v>
      </c>
      <c r="D92" s="1012" t="s">
        <v>1334</v>
      </c>
      <c r="E92" s="1012" t="s">
        <v>1362</v>
      </c>
      <c r="F92" s="98" t="s">
        <v>1336</v>
      </c>
      <c r="G92" s="935">
        <v>40210</v>
      </c>
      <c r="H92" s="936">
        <v>14999191</v>
      </c>
      <c r="I92" s="1035">
        <v>40137</v>
      </c>
      <c r="J92" s="98" t="s">
        <v>1358</v>
      </c>
      <c r="K92" s="1035">
        <v>40137</v>
      </c>
      <c r="L92" s="936">
        <v>14999191</v>
      </c>
      <c r="M92" s="1885"/>
      <c r="N92" s="1885"/>
      <c r="O92" s="1885"/>
      <c r="P92" s="1888"/>
      <c r="Q92" s="959"/>
      <c r="R92" s="959"/>
      <c r="S92" s="959"/>
      <c r="T92" s="959"/>
      <c r="U92" s="935">
        <v>40169</v>
      </c>
      <c r="V92" s="940">
        <v>45</v>
      </c>
      <c r="W92" s="999">
        <v>29998281</v>
      </c>
      <c r="X92" s="1885"/>
      <c r="Y92" s="1885"/>
      <c r="Z92" s="1935"/>
      <c r="AA92" s="1932"/>
      <c r="AB92" s="1935"/>
      <c r="AC92" s="1935"/>
      <c r="AD92" s="1935"/>
      <c r="AE92" s="1935"/>
      <c r="AF92" s="1935"/>
      <c r="AG92" s="1935"/>
      <c r="AH92" s="1935"/>
      <c r="AI92" s="1938"/>
      <c r="AJ92" s="1932">
        <f t="shared" si="4"/>
        <v>0</v>
      </c>
      <c r="AK92" s="1001" t="s">
        <v>1403</v>
      </c>
      <c r="AL92" s="1001"/>
      <c r="AM92" s="903"/>
      <c r="AN92" s="1014"/>
      <c r="AO92" s="951"/>
      <c r="AP92" s="952"/>
      <c r="AQ92" s="951"/>
      <c r="AR92" s="903"/>
    </row>
    <row r="93" spans="1:44" s="947" customFormat="1" ht="57.75" customHeight="1" x14ac:dyDescent="0.25">
      <c r="A93" s="1885"/>
      <c r="B93" s="1002" t="s">
        <v>1801</v>
      </c>
      <c r="C93" s="1012" t="s">
        <v>720</v>
      </c>
      <c r="D93" s="1012" t="s">
        <v>1334</v>
      </c>
      <c r="E93" s="1012" t="s">
        <v>1362</v>
      </c>
      <c r="F93" s="98" t="s">
        <v>1874</v>
      </c>
      <c r="G93" s="935">
        <v>40210</v>
      </c>
      <c r="H93" s="936">
        <v>14999197</v>
      </c>
      <c r="I93" s="1035">
        <v>40137</v>
      </c>
      <c r="J93" s="98" t="s">
        <v>1875</v>
      </c>
      <c r="K93" s="1035">
        <v>40137</v>
      </c>
      <c r="L93" s="936">
        <v>14999197</v>
      </c>
      <c r="M93" s="1885"/>
      <c r="N93" s="1885"/>
      <c r="O93" s="1885"/>
      <c r="P93" s="1888"/>
      <c r="Q93" s="959"/>
      <c r="R93" s="959"/>
      <c r="S93" s="959"/>
      <c r="T93" s="959"/>
      <c r="U93" s="940"/>
      <c r="V93" s="940"/>
      <c r="W93" s="999"/>
      <c r="X93" s="1885"/>
      <c r="Y93" s="1885"/>
      <c r="Z93" s="1935"/>
      <c r="AA93" s="1932"/>
      <c r="AB93" s="1935"/>
      <c r="AC93" s="1935"/>
      <c r="AD93" s="1935"/>
      <c r="AE93" s="1935"/>
      <c r="AF93" s="1935"/>
      <c r="AG93" s="1935"/>
      <c r="AH93" s="1935"/>
      <c r="AI93" s="1938"/>
      <c r="AJ93" s="1932">
        <f t="shared" si="4"/>
        <v>0</v>
      </c>
      <c r="AK93" s="1001" t="s">
        <v>1404</v>
      </c>
      <c r="AL93" s="1001"/>
      <c r="AM93" s="903"/>
      <c r="AN93" s="1014"/>
      <c r="AO93" s="951"/>
      <c r="AP93" s="952"/>
      <c r="AQ93" s="951"/>
      <c r="AR93" s="903"/>
    </row>
    <row r="94" spans="1:44" s="947" customFormat="1" ht="59.25" customHeight="1" x14ac:dyDescent="0.25">
      <c r="A94" s="1885"/>
      <c r="B94" s="1002" t="s">
        <v>1827</v>
      </c>
      <c r="C94" s="1012" t="s">
        <v>720</v>
      </c>
      <c r="D94" s="1012" t="s">
        <v>1334</v>
      </c>
      <c r="E94" s="1012" t="s">
        <v>1362</v>
      </c>
      <c r="F94" s="98" t="s">
        <v>1876</v>
      </c>
      <c r="G94" s="935">
        <v>40210</v>
      </c>
      <c r="H94" s="936">
        <v>19998083</v>
      </c>
      <c r="I94" s="1035">
        <v>40137</v>
      </c>
      <c r="J94" s="98" t="s">
        <v>1877</v>
      </c>
      <c r="K94" s="1035">
        <v>40137</v>
      </c>
      <c r="L94" s="936">
        <v>19998083</v>
      </c>
      <c r="M94" s="1885"/>
      <c r="N94" s="1885"/>
      <c r="O94" s="1885"/>
      <c r="P94" s="1888"/>
      <c r="Q94" s="959"/>
      <c r="R94" s="959"/>
      <c r="S94" s="959"/>
      <c r="T94" s="959"/>
      <c r="U94" s="940"/>
      <c r="V94" s="940"/>
      <c r="W94" s="999"/>
      <c r="X94" s="1885"/>
      <c r="Y94" s="1885"/>
      <c r="Z94" s="1935"/>
      <c r="AA94" s="1932"/>
      <c r="AB94" s="1935"/>
      <c r="AC94" s="1935"/>
      <c r="AD94" s="1935"/>
      <c r="AE94" s="1935"/>
      <c r="AF94" s="1935"/>
      <c r="AG94" s="1935"/>
      <c r="AH94" s="1935"/>
      <c r="AI94" s="1938"/>
      <c r="AJ94" s="1932">
        <f t="shared" si="4"/>
        <v>0</v>
      </c>
      <c r="AK94" s="1001" t="s">
        <v>1405</v>
      </c>
      <c r="AL94" s="1001"/>
      <c r="AM94" s="1000"/>
      <c r="AN94" s="941"/>
      <c r="AO94" s="951"/>
      <c r="AP94" s="952"/>
      <c r="AQ94" s="951"/>
      <c r="AR94" s="903"/>
    </row>
    <row r="95" spans="1:44" s="947" customFormat="1" ht="42.75" customHeight="1" x14ac:dyDescent="0.25">
      <c r="A95" s="1886"/>
      <c r="B95" s="1002" t="s">
        <v>1865</v>
      </c>
      <c r="C95" s="1012" t="s">
        <v>720</v>
      </c>
      <c r="D95" s="1012" t="s">
        <v>1334</v>
      </c>
      <c r="E95" s="1012" t="s">
        <v>1362</v>
      </c>
      <c r="F95" s="98" t="s">
        <v>1878</v>
      </c>
      <c r="G95" s="935">
        <v>40210</v>
      </c>
      <c r="H95" s="936">
        <v>29995816</v>
      </c>
      <c r="I95" s="1035">
        <v>40137</v>
      </c>
      <c r="J95" s="98" t="s">
        <v>1879</v>
      </c>
      <c r="K95" s="1035">
        <v>40137</v>
      </c>
      <c r="L95" s="936">
        <v>29995816</v>
      </c>
      <c r="M95" s="1886"/>
      <c r="N95" s="1886"/>
      <c r="O95" s="1886"/>
      <c r="P95" s="1889"/>
      <c r="Q95" s="959"/>
      <c r="R95" s="959"/>
      <c r="S95" s="959"/>
      <c r="T95" s="959"/>
      <c r="U95" s="935">
        <v>40169</v>
      </c>
      <c r="V95" s="940">
        <v>45</v>
      </c>
      <c r="W95" s="999">
        <v>19984472</v>
      </c>
      <c r="X95" s="1886"/>
      <c r="Y95" s="1886"/>
      <c r="Z95" s="1936"/>
      <c r="AA95" s="1933"/>
      <c r="AB95" s="1936"/>
      <c r="AC95" s="1936"/>
      <c r="AD95" s="1936"/>
      <c r="AE95" s="1936"/>
      <c r="AF95" s="1936"/>
      <c r="AG95" s="1936"/>
      <c r="AH95" s="1936"/>
      <c r="AI95" s="1939"/>
      <c r="AJ95" s="1933">
        <f t="shared" si="4"/>
        <v>0</v>
      </c>
      <c r="AK95" s="1001" t="s">
        <v>1406</v>
      </c>
      <c r="AL95" s="1001"/>
      <c r="AM95" s="1000"/>
      <c r="AN95" s="941"/>
      <c r="AO95" s="951"/>
      <c r="AP95" s="952"/>
      <c r="AQ95" s="951"/>
      <c r="AR95" s="903"/>
    </row>
    <row r="96" spans="1:44" s="101" customFormat="1" ht="53.25" customHeight="1" x14ac:dyDescent="0.25">
      <c r="A96" s="1037"/>
      <c r="B96" s="1039" t="s">
        <v>1864</v>
      </c>
      <c r="C96" s="1039" t="s">
        <v>720</v>
      </c>
      <c r="D96" s="1039" t="s">
        <v>1334</v>
      </c>
      <c r="E96" s="1039" t="s">
        <v>1362</v>
      </c>
      <c r="F96" s="98" t="s">
        <v>1888</v>
      </c>
      <c r="G96" s="99">
        <v>40210</v>
      </c>
      <c r="H96" s="100">
        <v>34976713</v>
      </c>
      <c r="I96" s="1040">
        <v>40137</v>
      </c>
      <c r="J96" s="98" t="s">
        <v>1889</v>
      </c>
      <c r="K96" s="1040">
        <v>40137</v>
      </c>
      <c r="L96" s="100">
        <v>34976713</v>
      </c>
      <c r="M96" s="1037"/>
      <c r="N96" s="1037"/>
      <c r="O96" s="1037"/>
      <c r="P96" s="1041"/>
      <c r="Q96" s="1042"/>
      <c r="R96" s="1042"/>
      <c r="S96" s="1042"/>
      <c r="T96" s="1042"/>
      <c r="U96" s="99">
        <v>40169</v>
      </c>
      <c r="V96" s="102">
        <v>45</v>
      </c>
      <c r="W96" s="1043">
        <v>34976713</v>
      </c>
      <c r="X96" s="1037"/>
      <c r="Y96" s="1037"/>
      <c r="Z96" s="1044"/>
      <c r="AA96" s="1045"/>
      <c r="AB96" s="1044"/>
      <c r="AC96" s="1044"/>
      <c r="AD96" s="1044"/>
      <c r="AE96" s="1044"/>
      <c r="AF96" s="1044"/>
      <c r="AG96" s="1044"/>
      <c r="AH96" s="1044"/>
      <c r="AI96" s="1046"/>
      <c r="AJ96" s="1047"/>
      <c r="AK96" s="1048" t="s">
        <v>1399</v>
      </c>
      <c r="AL96" s="1048"/>
      <c r="AM96" s="104"/>
      <c r="AN96" s="908"/>
      <c r="AO96" s="279"/>
      <c r="AP96" s="348"/>
      <c r="AQ96" s="279"/>
      <c r="AR96" s="104"/>
    </row>
    <row r="97" spans="1:44" s="101" customFormat="1" ht="65.25" customHeight="1" x14ac:dyDescent="0.25">
      <c r="A97" s="1037"/>
      <c r="B97" s="1038" t="s">
        <v>1826</v>
      </c>
      <c r="C97" s="1039" t="s">
        <v>720</v>
      </c>
      <c r="D97" s="1039" t="s">
        <v>1334</v>
      </c>
      <c r="E97" s="1039" t="s">
        <v>1362</v>
      </c>
      <c r="F97" s="98" t="s">
        <v>1880</v>
      </c>
      <c r="G97" s="99">
        <v>40210</v>
      </c>
      <c r="H97" s="100">
        <v>13998948</v>
      </c>
      <c r="I97" s="1040">
        <v>40137</v>
      </c>
      <c r="J97" s="98" t="s">
        <v>1881</v>
      </c>
      <c r="K97" s="1040">
        <v>40137</v>
      </c>
      <c r="L97" s="100">
        <v>13998948</v>
      </c>
      <c r="M97" s="1037"/>
      <c r="N97" s="1037"/>
      <c r="O97" s="1037"/>
      <c r="P97" s="1041"/>
      <c r="Q97" s="1042"/>
      <c r="R97" s="1042"/>
      <c r="S97" s="1042"/>
      <c r="T97" s="1042"/>
      <c r="U97" s="99">
        <v>40169</v>
      </c>
      <c r="V97" s="102">
        <v>45</v>
      </c>
      <c r="W97" s="1043">
        <v>13998948</v>
      </c>
      <c r="X97" s="1037"/>
      <c r="Y97" s="1037"/>
      <c r="Z97" s="1044"/>
      <c r="AA97" s="1045"/>
      <c r="AB97" s="1044"/>
      <c r="AC97" s="1044"/>
      <c r="AD97" s="1044"/>
      <c r="AE97" s="1044"/>
      <c r="AF97" s="1044"/>
      <c r="AG97" s="1044"/>
      <c r="AH97" s="1044"/>
      <c r="AI97" s="1046"/>
      <c r="AJ97" s="1047"/>
      <c r="AK97" s="1048" t="s">
        <v>1400</v>
      </c>
      <c r="AL97" s="1048"/>
      <c r="AM97" s="104"/>
      <c r="AN97" s="1049"/>
      <c r="AO97" s="279"/>
      <c r="AP97" s="348"/>
      <c r="AQ97" s="279"/>
      <c r="AR97" s="104"/>
    </row>
    <row r="98" spans="1:44" s="101" customFormat="1" ht="64.5" customHeight="1" x14ac:dyDescent="0.25">
      <c r="A98" s="1037"/>
      <c r="B98" s="1038" t="s">
        <v>1798</v>
      </c>
      <c r="C98" s="1039" t="s">
        <v>720</v>
      </c>
      <c r="D98" s="1039" t="s">
        <v>1334</v>
      </c>
      <c r="E98" s="1039" t="s">
        <v>1362</v>
      </c>
      <c r="F98" s="98" t="s">
        <v>1882</v>
      </c>
      <c r="G98" s="99">
        <v>40210</v>
      </c>
      <c r="H98" s="100">
        <v>34997127</v>
      </c>
      <c r="I98" s="1040">
        <v>40137</v>
      </c>
      <c r="J98" s="98" t="s">
        <v>1883</v>
      </c>
      <c r="K98" s="1040">
        <v>40137</v>
      </c>
      <c r="L98" s="100">
        <v>34997127</v>
      </c>
      <c r="M98" s="1037"/>
      <c r="N98" s="1037"/>
      <c r="O98" s="1037"/>
      <c r="P98" s="1041"/>
      <c r="Q98" s="1042"/>
      <c r="R98" s="1042"/>
      <c r="S98" s="1042"/>
      <c r="T98" s="1042"/>
      <c r="U98" s="99">
        <v>40169</v>
      </c>
      <c r="V98" s="102">
        <v>45</v>
      </c>
      <c r="W98" s="1043">
        <v>34997127</v>
      </c>
      <c r="X98" s="1037"/>
      <c r="Y98" s="1037"/>
      <c r="Z98" s="1044"/>
      <c r="AA98" s="1045"/>
      <c r="AB98" s="1044"/>
      <c r="AC98" s="1044"/>
      <c r="AD98" s="1044"/>
      <c r="AE98" s="1044"/>
      <c r="AF98" s="1044"/>
      <c r="AG98" s="1044"/>
      <c r="AH98" s="1044"/>
      <c r="AI98" s="1046"/>
      <c r="AJ98" s="1047"/>
      <c r="AK98" s="1048" t="s">
        <v>1401</v>
      </c>
      <c r="AL98" s="1048"/>
      <c r="AM98" s="104"/>
      <c r="AN98" s="1049"/>
      <c r="AO98" s="279"/>
      <c r="AP98" s="348"/>
      <c r="AQ98" s="279"/>
      <c r="AR98" s="104"/>
    </row>
    <row r="99" spans="1:44" s="101" customFormat="1" ht="55.5" customHeight="1" x14ac:dyDescent="0.25">
      <c r="A99" s="1037"/>
      <c r="B99" s="1038" t="s">
        <v>1799</v>
      </c>
      <c r="C99" s="1039" t="s">
        <v>720</v>
      </c>
      <c r="D99" s="1039" t="s">
        <v>1334</v>
      </c>
      <c r="E99" s="1039" t="s">
        <v>1362</v>
      </c>
      <c r="F99" s="98" t="s">
        <v>1884</v>
      </c>
      <c r="G99" s="99">
        <v>40210</v>
      </c>
      <c r="H99" s="100">
        <v>39999181</v>
      </c>
      <c r="I99" s="1040">
        <v>40137</v>
      </c>
      <c r="J99" s="98" t="s">
        <v>1885</v>
      </c>
      <c r="K99" s="1040">
        <v>40137</v>
      </c>
      <c r="L99" s="100">
        <v>39999181</v>
      </c>
      <c r="M99" s="1037"/>
      <c r="N99" s="1037"/>
      <c r="O99" s="1037"/>
      <c r="P99" s="1041"/>
      <c r="Q99" s="1042"/>
      <c r="R99" s="1042"/>
      <c r="S99" s="1042"/>
      <c r="T99" s="1042"/>
      <c r="U99" s="99">
        <v>40169</v>
      </c>
      <c r="V99" s="102">
        <v>45</v>
      </c>
      <c r="W99" s="1043">
        <v>39999181</v>
      </c>
      <c r="X99" s="1037"/>
      <c r="Y99" s="1037"/>
      <c r="Z99" s="1044"/>
      <c r="AA99" s="1045"/>
      <c r="AB99" s="1044"/>
      <c r="AC99" s="1044"/>
      <c r="AD99" s="1044"/>
      <c r="AE99" s="1044"/>
      <c r="AF99" s="1044"/>
      <c r="AG99" s="1044"/>
      <c r="AH99" s="1044"/>
      <c r="AI99" s="1046"/>
      <c r="AJ99" s="1047"/>
      <c r="AK99" s="1048" t="s">
        <v>1402</v>
      </c>
      <c r="AL99" s="1048"/>
      <c r="AM99" s="104"/>
      <c r="AN99" s="1049"/>
      <c r="AO99" s="279"/>
      <c r="AP99" s="348"/>
      <c r="AQ99" s="279"/>
      <c r="AR99" s="104"/>
    </row>
    <row r="100" spans="1:44" s="101" customFormat="1" ht="61.5" customHeight="1" x14ac:dyDescent="0.25">
      <c r="A100" s="1037"/>
      <c r="B100" s="1050" t="s">
        <v>1800</v>
      </c>
      <c r="C100" s="1039" t="s">
        <v>720</v>
      </c>
      <c r="D100" s="1039" t="s">
        <v>1334</v>
      </c>
      <c r="E100" s="1039" t="s">
        <v>1362</v>
      </c>
      <c r="F100" s="98" t="s">
        <v>1886</v>
      </c>
      <c r="G100" s="99">
        <v>40210</v>
      </c>
      <c r="H100" s="100">
        <v>29998281</v>
      </c>
      <c r="I100" s="1040">
        <v>40137</v>
      </c>
      <c r="J100" s="98" t="s">
        <v>1887</v>
      </c>
      <c r="K100" s="1040">
        <v>40137</v>
      </c>
      <c r="L100" s="100">
        <v>29998281</v>
      </c>
      <c r="M100" s="1037"/>
      <c r="N100" s="1037"/>
      <c r="O100" s="1037"/>
      <c r="P100" s="1041"/>
      <c r="Q100" s="1042"/>
      <c r="R100" s="1042"/>
      <c r="S100" s="1042"/>
      <c r="T100" s="1042"/>
      <c r="U100" s="99">
        <v>40169</v>
      </c>
      <c r="V100" s="102">
        <v>45</v>
      </c>
      <c r="W100" s="1043">
        <v>29998281</v>
      </c>
      <c r="X100" s="1037"/>
      <c r="Y100" s="1037"/>
      <c r="Z100" s="1044"/>
      <c r="AA100" s="1045"/>
      <c r="AB100" s="1044"/>
      <c r="AC100" s="1044"/>
      <c r="AD100" s="1044"/>
      <c r="AE100" s="1044"/>
      <c r="AF100" s="1044"/>
      <c r="AG100" s="1044"/>
      <c r="AH100" s="1044"/>
      <c r="AI100" s="1046"/>
      <c r="AJ100" s="1047"/>
      <c r="AK100" s="1048" t="s">
        <v>1403</v>
      </c>
      <c r="AL100" s="1048"/>
      <c r="AM100" s="104"/>
      <c r="AN100" s="1049"/>
      <c r="AO100" s="279"/>
      <c r="AP100" s="348"/>
      <c r="AQ100" s="279"/>
      <c r="AR100" s="104"/>
    </row>
    <row r="101" spans="1:44" s="101" customFormat="1" ht="42.75" customHeight="1" x14ac:dyDescent="0.25">
      <c r="A101" s="1037"/>
      <c r="B101" s="1038" t="s">
        <v>1865</v>
      </c>
      <c r="C101" s="1039" t="s">
        <v>720</v>
      </c>
      <c r="D101" s="1039" t="s">
        <v>1334</v>
      </c>
      <c r="E101" s="1039" t="s">
        <v>1362</v>
      </c>
      <c r="F101" s="98" t="s">
        <v>1890</v>
      </c>
      <c r="G101" s="99">
        <v>40210</v>
      </c>
      <c r="H101" s="100">
        <v>19984472</v>
      </c>
      <c r="I101" s="1040">
        <v>40137</v>
      </c>
      <c r="J101" s="98" t="s">
        <v>1891</v>
      </c>
      <c r="K101" s="1040">
        <v>40137</v>
      </c>
      <c r="L101" s="100">
        <v>19984472</v>
      </c>
      <c r="M101" s="1037"/>
      <c r="N101" s="1037"/>
      <c r="O101" s="1037"/>
      <c r="P101" s="1041"/>
      <c r="Q101" s="1042"/>
      <c r="R101" s="1042"/>
      <c r="S101" s="1042"/>
      <c r="T101" s="1042"/>
      <c r="U101" s="99">
        <v>40169</v>
      </c>
      <c r="V101" s="102">
        <v>45</v>
      </c>
      <c r="W101" s="1043">
        <v>19984472</v>
      </c>
      <c r="X101" s="1037"/>
      <c r="Y101" s="1037"/>
      <c r="Z101" s="1044"/>
      <c r="AA101" s="1045"/>
      <c r="AB101" s="1044"/>
      <c r="AC101" s="1044"/>
      <c r="AD101" s="1044"/>
      <c r="AE101" s="1044"/>
      <c r="AF101" s="1044"/>
      <c r="AG101" s="1044"/>
      <c r="AH101" s="1044"/>
      <c r="AI101" s="1046"/>
      <c r="AJ101" s="1047"/>
      <c r="AK101" s="1048" t="s">
        <v>1406</v>
      </c>
      <c r="AL101" s="1048"/>
      <c r="AM101" s="1051"/>
      <c r="AN101" s="908"/>
      <c r="AO101" s="279"/>
      <c r="AP101" s="348"/>
      <c r="AQ101" s="279"/>
      <c r="AR101" s="104"/>
    </row>
    <row r="102" spans="1:44" s="947" customFormat="1" ht="51.75" x14ac:dyDescent="0.25">
      <c r="A102" s="997" t="s">
        <v>1369</v>
      </c>
      <c r="B102" s="933" t="s">
        <v>1389</v>
      </c>
      <c r="C102" s="997" t="s">
        <v>1136</v>
      </c>
      <c r="D102" s="933" t="s">
        <v>1390</v>
      </c>
      <c r="E102" s="940" t="s">
        <v>852</v>
      </c>
      <c r="F102" s="934" t="s">
        <v>1370</v>
      </c>
      <c r="G102" s="935">
        <v>40129</v>
      </c>
      <c r="H102" s="936">
        <v>11809816</v>
      </c>
      <c r="I102" s="992">
        <v>40148</v>
      </c>
      <c r="J102" s="958" t="s">
        <v>1420</v>
      </c>
      <c r="K102" s="935">
        <v>40148</v>
      </c>
      <c r="L102" s="936">
        <v>11300000</v>
      </c>
      <c r="M102" s="992">
        <v>40161</v>
      </c>
      <c r="N102" s="992">
        <v>40161</v>
      </c>
      <c r="O102" s="997">
        <v>2</v>
      </c>
      <c r="P102" s="959">
        <v>11300000</v>
      </c>
      <c r="Q102" s="959"/>
      <c r="R102" s="959"/>
      <c r="S102" s="959"/>
      <c r="T102" s="959"/>
      <c r="U102" s="940">
        <v>0</v>
      </c>
      <c r="V102" s="940">
        <v>0</v>
      </c>
      <c r="W102" s="940">
        <v>0</v>
      </c>
      <c r="X102" s="992"/>
      <c r="Y102" s="992"/>
      <c r="Z102" s="953"/>
      <c r="AA102" s="953">
        <v>11300000</v>
      </c>
      <c r="AB102" s="953"/>
      <c r="AC102" s="953"/>
      <c r="AD102" s="953"/>
      <c r="AE102" s="953"/>
      <c r="AF102" s="953"/>
      <c r="AG102" s="953"/>
      <c r="AH102" s="953"/>
      <c r="AI102" s="1023" t="s">
        <v>406</v>
      </c>
      <c r="AJ102" s="960">
        <f t="shared" si="4"/>
        <v>11300000</v>
      </c>
      <c r="AK102" s="1000"/>
      <c r="AL102" s="1023" t="s">
        <v>1387</v>
      </c>
      <c r="AM102" s="1001">
        <v>3115290454</v>
      </c>
      <c r="AN102" s="941"/>
      <c r="AO102" s="951"/>
      <c r="AP102" s="952"/>
      <c r="AQ102" s="951"/>
      <c r="AR102" s="903"/>
    </row>
    <row r="103" spans="1:44" s="947" customFormat="1" ht="51.75" x14ac:dyDescent="0.25">
      <c r="A103" s="997" t="s">
        <v>1375</v>
      </c>
      <c r="B103" s="933" t="s">
        <v>1389</v>
      </c>
      <c r="C103" s="997" t="s">
        <v>1136</v>
      </c>
      <c r="D103" s="933" t="s">
        <v>1391</v>
      </c>
      <c r="E103" s="940" t="s">
        <v>116</v>
      </c>
      <c r="F103" s="934" t="s">
        <v>1376</v>
      </c>
      <c r="G103" s="935">
        <v>40129</v>
      </c>
      <c r="H103" s="936">
        <v>12146706</v>
      </c>
      <c r="I103" s="992">
        <v>40148</v>
      </c>
      <c r="J103" s="958" t="s">
        <v>1669</v>
      </c>
      <c r="K103" s="935">
        <v>40148</v>
      </c>
      <c r="L103" s="936">
        <v>11900000</v>
      </c>
      <c r="M103" s="992">
        <v>40148</v>
      </c>
      <c r="N103" s="992"/>
      <c r="O103" s="997">
        <v>2</v>
      </c>
      <c r="P103" s="959">
        <v>11900000</v>
      </c>
      <c r="Q103" s="959"/>
      <c r="R103" s="959"/>
      <c r="S103" s="959"/>
      <c r="T103" s="959"/>
      <c r="U103" s="940">
        <v>0</v>
      </c>
      <c r="V103" s="940">
        <v>0</v>
      </c>
      <c r="W103" s="940">
        <v>0</v>
      </c>
      <c r="X103" s="992"/>
      <c r="Y103" s="992"/>
      <c r="Z103" s="953"/>
      <c r="AA103" s="953">
        <v>11900000</v>
      </c>
      <c r="AB103" s="953"/>
      <c r="AC103" s="953"/>
      <c r="AD103" s="953"/>
      <c r="AE103" s="953"/>
      <c r="AF103" s="953"/>
      <c r="AG103" s="953"/>
      <c r="AH103" s="953"/>
      <c r="AI103" s="1023" t="s">
        <v>406</v>
      </c>
      <c r="AJ103" s="960">
        <f t="shared" si="4"/>
        <v>11900000</v>
      </c>
      <c r="AK103" s="1000"/>
      <c r="AL103" s="1023" t="s">
        <v>502</v>
      </c>
      <c r="AM103" s="1001">
        <v>313830700</v>
      </c>
      <c r="AN103" s="941"/>
      <c r="AO103" s="951"/>
      <c r="AP103" s="952"/>
      <c r="AQ103" s="951"/>
      <c r="AR103" s="903"/>
    </row>
    <row r="104" spans="1:44" s="947" customFormat="1" ht="51.75" x14ac:dyDescent="0.25">
      <c r="A104" s="997" t="s">
        <v>1377</v>
      </c>
      <c r="B104" s="933" t="s">
        <v>1389</v>
      </c>
      <c r="C104" s="997" t="s">
        <v>1136</v>
      </c>
      <c r="D104" s="933" t="s">
        <v>1392</v>
      </c>
      <c r="E104" s="940" t="s">
        <v>403</v>
      </c>
      <c r="F104" s="934" t="s">
        <v>1378</v>
      </c>
      <c r="G104" s="935">
        <v>40129</v>
      </c>
      <c r="H104" s="936">
        <v>10510196</v>
      </c>
      <c r="I104" s="992">
        <v>40148</v>
      </c>
      <c r="J104" s="958" t="s">
        <v>1421</v>
      </c>
      <c r="K104" s="935">
        <v>40148</v>
      </c>
      <c r="L104" s="936">
        <v>10350000</v>
      </c>
      <c r="M104" s="992"/>
      <c r="N104" s="992"/>
      <c r="O104" s="997">
        <v>2</v>
      </c>
      <c r="P104" s="959">
        <v>10350000</v>
      </c>
      <c r="Q104" s="959"/>
      <c r="R104" s="959"/>
      <c r="S104" s="959"/>
      <c r="T104" s="959"/>
      <c r="U104" s="940">
        <v>0</v>
      </c>
      <c r="V104" s="940">
        <v>0</v>
      </c>
      <c r="W104" s="940">
        <v>0</v>
      </c>
      <c r="X104" s="992"/>
      <c r="Y104" s="992"/>
      <c r="Z104" s="953"/>
      <c r="AA104" s="953">
        <v>10350000</v>
      </c>
      <c r="AB104" s="953"/>
      <c r="AC104" s="953"/>
      <c r="AD104" s="953"/>
      <c r="AE104" s="953"/>
      <c r="AF104" s="953"/>
      <c r="AG104" s="953"/>
      <c r="AH104" s="953"/>
      <c r="AI104" s="1023" t="s">
        <v>406</v>
      </c>
      <c r="AJ104" s="960">
        <f t="shared" si="4"/>
        <v>10350000</v>
      </c>
      <c r="AK104" s="1000"/>
      <c r="AL104" s="1023" t="s">
        <v>1386</v>
      </c>
      <c r="AM104" s="1001">
        <v>3125214536</v>
      </c>
      <c r="AN104" s="941"/>
      <c r="AO104" s="951"/>
      <c r="AP104" s="952"/>
      <c r="AQ104" s="951"/>
      <c r="AR104" s="903"/>
    </row>
    <row r="105" spans="1:44" s="947" customFormat="1" ht="63.75" x14ac:dyDescent="0.25">
      <c r="A105" s="997" t="s">
        <v>1379</v>
      </c>
      <c r="B105" s="933" t="s">
        <v>1389</v>
      </c>
      <c r="C105" s="997" t="s">
        <v>1136</v>
      </c>
      <c r="D105" s="933" t="s">
        <v>1393</v>
      </c>
      <c r="E105" s="940" t="s">
        <v>1665</v>
      </c>
      <c r="F105" s="934" t="s">
        <v>1380</v>
      </c>
      <c r="G105" s="935">
        <v>40129</v>
      </c>
      <c r="H105" s="936">
        <v>12900000</v>
      </c>
      <c r="I105" s="992">
        <v>40148</v>
      </c>
      <c r="J105" s="958" t="s">
        <v>1422</v>
      </c>
      <c r="K105" s="935">
        <v>40148</v>
      </c>
      <c r="L105" s="936">
        <v>12900000</v>
      </c>
      <c r="M105" s="992">
        <v>40148</v>
      </c>
      <c r="N105" s="992"/>
      <c r="O105" s="997">
        <v>3</v>
      </c>
      <c r="P105" s="959">
        <v>12900000</v>
      </c>
      <c r="Q105" s="959"/>
      <c r="R105" s="959"/>
      <c r="S105" s="959"/>
      <c r="T105" s="959"/>
      <c r="U105" s="940">
        <v>0</v>
      </c>
      <c r="V105" s="940">
        <v>0</v>
      </c>
      <c r="W105" s="940">
        <v>0</v>
      </c>
      <c r="X105" s="992"/>
      <c r="Y105" s="992"/>
      <c r="Z105" s="953"/>
      <c r="AA105" s="953">
        <v>12900000</v>
      </c>
      <c r="AB105" s="953"/>
      <c r="AC105" s="953"/>
      <c r="AD105" s="953"/>
      <c r="AE105" s="953"/>
      <c r="AF105" s="953"/>
      <c r="AG105" s="953"/>
      <c r="AH105" s="953"/>
      <c r="AI105" s="1023" t="s">
        <v>406</v>
      </c>
      <c r="AJ105" s="960">
        <f t="shared" si="4"/>
        <v>12900000</v>
      </c>
      <c r="AK105" s="1000"/>
      <c r="AL105" s="1000" t="s">
        <v>502</v>
      </c>
      <c r="AM105" s="1000"/>
      <c r="AN105" s="941"/>
      <c r="AO105" s="951"/>
      <c r="AP105" s="952"/>
      <c r="AQ105" s="951"/>
      <c r="AR105" s="903"/>
    </row>
    <row r="106" spans="1:44" s="947" customFormat="1" ht="106.5" customHeight="1" x14ac:dyDescent="0.25">
      <c r="A106" s="997" t="s">
        <v>1409</v>
      </c>
      <c r="B106" s="933" t="s">
        <v>1381</v>
      </c>
      <c r="C106" s="997" t="s">
        <v>42</v>
      </c>
      <c r="D106" s="933" t="s">
        <v>1382</v>
      </c>
      <c r="E106" s="940" t="s">
        <v>1383</v>
      </c>
      <c r="F106" s="98" t="s">
        <v>1968</v>
      </c>
      <c r="G106" s="935">
        <v>40260</v>
      </c>
      <c r="H106" s="936">
        <v>55998257</v>
      </c>
      <c r="I106" s="992">
        <v>40158</v>
      </c>
      <c r="J106" s="98" t="s">
        <v>1967</v>
      </c>
      <c r="K106" s="935">
        <v>40260</v>
      </c>
      <c r="L106" s="936">
        <v>111996515</v>
      </c>
      <c r="M106" s="992">
        <v>40163</v>
      </c>
      <c r="N106" s="992">
        <v>40170</v>
      </c>
      <c r="O106" s="997">
        <v>2</v>
      </c>
      <c r="P106" s="959">
        <v>111996515</v>
      </c>
      <c r="Q106" s="959"/>
      <c r="R106" s="959"/>
      <c r="S106" s="959"/>
      <c r="T106" s="959"/>
      <c r="U106" s="940">
        <v>0</v>
      </c>
      <c r="V106" s="940">
        <v>0</v>
      </c>
      <c r="W106" s="940">
        <v>0</v>
      </c>
      <c r="X106" s="992"/>
      <c r="Y106" s="992"/>
      <c r="Z106" s="953"/>
      <c r="AA106" s="953"/>
      <c r="AB106" s="953"/>
      <c r="AC106" s="953"/>
      <c r="AD106" s="953"/>
      <c r="AE106" s="953"/>
      <c r="AF106" s="953"/>
      <c r="AG106" s="953"/>
      <c r="AH106" s="953">
        <v>111996515</v>
      </c>
      <c r="AI106" s="1023" t="s">
        <v>723</v>
      </c>
      <c r="AJ106" s="960">
        <f t="shared" si="4"/>
        <v>111996515</v>
      </c>
      <c r="AK106" s="1001" t="s">
        <v>1385</v>
      </c>
      <c r="AL106" s="1000" t="s">
        <v>502</v>
      </c>
      <c r="AM106" s="1000">
        <v>3138308700</v>
      </c>
      <c r="AN106" s="941"/>
      <c r="AO106" s="951"/>
      <c r="AP106" s="952"/>
      <c r="AQ106" s="951"/>
      <c r="AR106" s="903"/>
    </row>
    <row r="107" spans="1:44" s="947" customFormat="1" ht="75" customHeight="1" x14ac:dyDescent="0.25">
      <c r="A107" s="1024" t="s">
        <v>1410</v>
      </c>
      <c r="B107" s="933" t="s">
        <v>1394</v>
      </c>
      <c r="C107" s="997" t="s">
        <v>42</v>
      </c>
      <c r="D107" s="933" t="s">
        <v>1311</v>
      </c>
      <c r="E107" s="940" t="s">
        <v>1312</v>
      </c>
      <c r="F107" s="98" t="s">
        <v>64</v>
      </c>
      <c r="G107" s="935">
        <v>40214</v>
      </c>
      <c r="H107" s="936">
        <v>100000000</v>
      </c>
      <c r="I107" s="992">
        <v>40161</v>
      </c>
      <c r="J107" s="1022" t="s">
        <v>1912</v>
      </c>
      <c r="K107" s="935">
        <v>40161</v>
      </c>
      <c r="L107" s="936">
        <v>49990412</v>
      </c>
      <c r="M107" s="992">
        <v>40161</v>
      </c>
      <c r="N107" s="992">
        <v>40161</v>
      </c>
      <c r="O107" s="997">
        <v>3</v>
      </c>
      <c r="P107" s="959">
        <v>99980823</v>
      </c>
      <c r="Q107" s="959"/>
      <c r="R107" s="959"/>
      <c r="S107" s="959"/>
      <c r="T107" s="959"/>
      <c r="U107" s="935">
        <v>40171</v>
      </c>
      <c r="V107" s="940">
        <v>0</v>
      </c>
      <c r="W107" s="999">
        <v>48877815</v>
      </c>
      <c r="X107" s="992"/>
      <c r="Y107" s="992"/>
      <c r="Z107" s="953"/>
      <c r="AA107" s="953"/>
      <c r="AB107" s="953"/>
      <c r="AC107" s="953"/>
      <c r="AD107" s="953"/>
      <c r="AE107" s="953"/>
      <c r="AF107" s="953">
        <v>99980823</v>
      </c>
      <c r="AG107" s="953"/>
      <c r="AH107" s="953"/>
      <c r="AI107" s="1023" t="s">
        <v>723</v>
      </c>
      <c r="AJ107" s="960">
        <f t="shared" si="4"/>
        <v>99980823</v>
      </c>
      <c r="AK107" s="1001" t="s">
        <v>1396</v>
      </c>
      <c r="AL107" s="1000" t="s">
        <v>1397</v>
      </c>
      <c r="AM107" s="1000"/>
      <c r="AN107" s="941"/>
      <c r="AO107" s="951"/>
      <c r="AP107" s="952"/>
      <c r="AQ107" s="951"/>
      <c r="AR107" s="903"/>
    </row>
    <row r="108" spans="1:44" s="101" customFormat="1" ht="75" customHeight="1" x14ac:dyDescent="0.25">
      <c r="A108" s="1054" t="s">
        <v>1410</v>
      </c>
      <c r="B108" s="1003" t="s">
        <v>1394</v>
      </c>
      <c r="C108" s="1055" t="s">
        <v>42</v>
      </c>
      <c r="D108" s="1003" t="s">
        <v>1311</v>
      </c>
      <c r="E108" s="102" t="s">
        <v>1312</v>
      </c>
      <c r="F108" s="98" t="s">
        <v>63</v>
      </c>
      <c r="G108" s="99">
        <v>40214</v>
      </c>
      <c r="H108" s="100">
        <v>48877815</v>
      </c>
      <c r="I108" s="1056">
        <v>40161</v>
      </c>
      <c r="J108" s="1022" t="s">
        <v>1913</v>
      </c>
      <c r="K108" s="99">
        <v>40161</v>
      </c>
      <c r="L108" s="100">
        <v>48877815</v>
      </c>
      <c r="M108" s="1056">
        <v>40161</v>
      </c>
      <c r="N108" s="1056">
        <v>40161</v>
      </c>
      <c r="O108" s="1055">
        <v>3</v>
      </c>
      <c r="P108" s="1042">
        <v>99980823</v>
      </c>
      <c r="Q108" s="1042"/>
      <c r="R108" s="1042"/>
      <c r="S108" s="1042"/>
      <c r="T108" s="1042"/>
      <c r="U108" s="99">
        <v>40171</v>
      </c>
      <c r="V108" s="102">
        <v>0</v>
      </c>
      <c r="W108" s="1043">
        <v>48877815</v>
      </c>
      <c r="X108" s="1056"/>
      <c r="Y108" s="1056"/>
      <c r="Z108" s="103"/>
      <c r="AA108" s="103"/>
      <c r="AB108" s="103"/>
      <c r="AC108" s="103"/>
      <c r="AD108" s="103"/>
      <c r="AE108" s="103"/>
      <c r="AF108" s="103">
        <v>99980823</v>
      </c>
      <c r="AG108" s="103"/>
      <c r="AH108" s="103"/>
      <c r="AI108" s="1057" t="s">
        <v>723</v>
      </c>
      <c r="AJ108" s="1053">
        <f t="shared" ref="AJ108" si="5">Z108+AA108+AB108+AC108+AD108+AF108+AG108+AH108</f>
        <v>99980823</v>
      </c>
      <c r="AK108" s="1048" t="s">
        <v>1396</v>
      </c>
      <c r="AL108" s="1051" t="s">
        <v>1397</v>
      </c>
      <c r="AM108" s="1051"/>
      <c r="AN108" s="908"/>
      <c r="AO108" s="279"/>
      <c r="AP108" s="348"/>
      <c r="AQ108" s="279"/>
      <c r="AR108" s="104"/>
    </row>
    <row r="109" spans="1:44" s="947" customFormat="1" ht="57" customHeight="1" x14ac:dyDescent="0.2">
      <c r="A109" s="1897" t="s">
        <v>1413</v>
      </c>
      <c r="B109" s="1897" t="s">
        <v>1411</v>
      </c>
      <c r="C109" s="1897" t="s">
        <v>42</v>
      </c>
      <c r="D109" s="1897" t="s">
        <v>1856</v>
      </c>
      <c r="E109" s="1897" t="s">
        <v>1414</v>
      </c>
      <c r="F109" s="98" t="s">
        <v>1415</v>
      </c>
      <c r="G109" s="935">
        <v>39954</v>
      </c>
      <c r="H109" s="936">
        <v>8000000</v>
      </c>
      <c r="I109" s="1929">
        <v>40163</v>
      </c>
      <c r="J109" s="1022" t="s">
        <v>1425</v>
      </c>
      <c r="K109" s="1929">
        <v>40163</v>
      </c>
      <c r="L109" s="936">
        <v>5166428</v>
      </c>
      <c r="M109" s="1884">
        <v>40164</v>
      </c>
      <c r="N109" s="1884"/>
      <c r="O109" s="1896">
        <v>1</v>
      </c>
      <c r="P109" s="1926">
        <v>220078956</v>
      </c>
      <c r="Q109" s="959"/>
      <c r="R109" s="959"/>
      <c r="S109" s="959"/>
      <c r="T109" s="959"/>
      <c r="U109" s="1896">
        <v>0</v>
      </c>
      <c r="V109" s="1896">
        <v>0</v>
      </c>
      <c r="W109" s="1896">
        <v>0</v>
      </c>
      <c r="X109" s="1897"/>
      <c r="Y109" s="1897"/>
      <c r="Z109" s="953"/>
      <c r="AA109" s="953">
        <v>5166428</v>
      </c>
      <c r="AB109" s="953"/>
      <c r="AC109" s="953"/>
      <c r="AD109" s="953"/>
      <c r="AE109" s="953"/>
      <c r="AF109" s="953"/>
      <c r="AG109" s="953"/>
      <c r="AH109" s="953"/>
      <c r="AI109" s="1897" t="s">
        <v>723</v>
      </c>
      <c r="AJ109" s="960">
        <f t="shared" si="4"/>
        <v>5166428</v>
      </c>
      <c r="AK109" s="1897"/>
      <c r="AL109" s="1897"/>
      <c r="AM109" s="1897"/>
      <c r="AN109" s="1923"/>
      <c r="AO109" s="1897"/>
      <c r="AP109" s="1897"/>
      <c r="AQ109" s="1897"/>
      <c r="AR109" s="903"/>
    </row>
    <row r="110" spans="1:44" s="947" customFormat="1" ht="42.75" customHeight="1" x14ac:dyDescent="0.2">
      <c r="A110" s="1898"/>
      <c r="B110" s="1898"/>
      <c r="C110" s="1898"/>
      <c r="D110" s="1898"/>
      <c r="E110" s="1898"/>
      <c r="F110" s="98" t="s">
        <v>1416</v>
      </c>
      <c r="G110" s="935">
        <v>39954</v>
      </c>
      <c r="H110" s="936">
        <v>25000000</v>
      </c>
      <c r="I110" s="1882"/>
      <c r="J110" s="1022" t="s">
        <v>1426</v>
      </c>
      <c r="K110" s="1882"/>
      <c r="L110" s="936">
        <v>25000000</v>
      </c>
      <c r="M110" s="1930"/>
      <c r="N110" s="1930"/>
      <c r="O110" s="1885"/>
      <c r="P110" s="1927"/>
      <c r="Q110" s="959"/>
      <c r="R110" s="959"/>
      <c r="S110" s="959"/>
      <c r="T110" s="959"/>
      <c r="U110" s="1885"/>
      <c r="V110" s="1885"/>
      <c r="W110" s="1885"/>
      <c r="X110" s="1898"/>
      <c r="Y110" s="1898"/>
      <c r="Z110" s="953"/>
      <c r="AA110" s="953">
        <v>25000000</v>
      </c>
      <c r="AB110" s="953"/>
      <c r="AC110" s="953"/>
      <c r="AD110" s="953"/>
      <c r="AE110" s="953"/>
      <c r="AF110" s="953"/>
      <c r="AG110" s="953"/>
      <c r="AH110" s="953"/>
      <c r="AI110" s="1898"/>
      <c r="AJ110" s="960">
        <f t="shared" si="4"/>
        <v>25000000</v>
      </c>
      <c r="AK110" s="1898"/>
      <c r="AL110" s="1898"/>
      <c r="AM110" s="1898"/>
      <c r="AN110" s="1924"/>
      <c r="AO110" s="1898"/>
      <c r="AP110" s="1898"/>
      <c r="AQ110" s="1898"/>
      <c r="AR110" s="903"/>
    </row>
    <row r="111" spans="1:44" s="947" customFormat="1" ht="45" customHeight="1" x14ac:dyDescent="0.2">
      <c r="A111" s="1899"/>
      <c r="B111" s="1899"/>
      <c r="C111" s="1899"/>
      <c r="D111" s="1899"/>
      <c r="E111" s="1899"/>
      <c r="F111" s="98" t="s">
        <v>1417</v>
      </c>
      <c r="G111" s="935">
        <v>40116</v>
      </c>
      <c r="H111" s="936">
        <v>189912528</v>
      </c>
      <c r="I111" s="1883"/>
      <c r="J111" s="1022" t="s">
        <v>1427</v>
      </c>
      <c r="K111" s="1883"/>
      <c r="L111" s="936">
        <v>189912528</v>
      </c>
      <c r="M111" s="1914"/>
      <c r="N111" s="1914"/>
      <c r="O111" s="1886"/>
      <c r="P111" s="1928"/>
      <c r="Q111" s="959"/>
      <c r="R111" s="959"/>
      <c r="S111" s="959"/>
      <c r="T111" s="959"/>
      <c r="U111" s="1886"/>
      <c r="V111" s="1886"/>
      <c r="W111" s="1886"/>
      <c r="X111" s="1899"/>
      <c r="Y111" s="1899"/>
      <c r="Z111" s="953"/>
      <c r="AA111" s="953"/>
      <c r="AB111" s="953"/>
      <c r="AC111" s="953"/>
      <c r="AD111" s="953"/>
      <c r="AE111" s="953"/>
      <c r="AF111" s="953"/>
      <c r="AG111" s="953"/>
      <c r="AH111" s="953">
        <v>189912528</v>
      </c>
      <c r="AI111" s="1899"/>
      <c r="AJ111" s="960">
        <f>AH111</f>
        <v>189912528</v>
      </c>
      <c r="AK111" s="1899"/>
      <c r="AL111" s="1899"/>
      <c r="AM111" s="1899"/>
      <c r="AN111" s="1925"/>
      <c r="AO111" s="1899"/>
      <c r="AP111" s="1899"/>
      <c r="AQ111" s="1899"/>
      <c r="AR111" s="903"/>
    </row>
    <row r="112" spans="1:44" s="947" customFormat="1" ht="51.75" x14ac:dyDescent="0.25">
      <c r="A112" s="997" t="s">
        <v>1435</v>
      </c>
      <c r="B112" s="933" t="s">
        <v>1436</v>
      </c>
      <c r="C112" s="997" t="s">
        <v>42</v>
      </c>
      <c r="D112" s="933" t="s">
        <v>1437</v>
      </c>
      <c r="E112" s="940" t="s">
        <v>1438</v>
      </c>
      <c r="F112" s="934" t="s">
        <v>1439</v>
      </c>
      <c r="G112" s="935">
        <v>40148</v>
      </c>
      <c r="H112" s="936">
        <v>11700000</v>
      </c>
      <c r="I112" s="992">
        <v>40164</v>
      </c>
      <c r="J112" s="958" t="s">
        <v>1505</v>
      </c>
      <c r="K112" s="935">
        <v>40164</v>
      </c>
      <c r="L112" s="936">
        <v>11580419</v>
      </c>
      <c r="M112" s="992">
        <v>40176</v>
      </c>
      <c r="N112" s="992">
        <v>40198</v>
      </c>
      <c r="O112" s="997">
        <v>1</v>
      </c>
      <c r="P112" s="959">
        <v>11580419</v>
      </c>
      <c r="Q112" s="959"/>
      <c r="R112" s="959"/>
      <c r="S112" s="959"/>
      <c r="T112" s="959"/>
      <c r="U112" s="940">
        <v>0</v>
      </c>
      <c r="V112" s="940">
        <v>0</v>
      </c>
      <c r="W112" s="940">
        <v>0</v>
      </c>
      <c r="X112" s="992"/>
      <c r="Y112" s="992"/>
      <c r="Z112" s="953"/>
      <c r="AA112" s="953"/>
      <c r="AB112" s="953"/>
      <c r="AC112" s="953"/>
      <c r="AD112" s="953"/>
      <c r="AE112" s="953"/>
      <c r="AF112" s="953">
        <v>11580419</v>
      </c>
      <c r="AG112" s="953"/>
      <c r="AH112" s="953"/>
      <c r="AI112" s="1023" t="s">
        <v>723</v>
      </c>
      <c r="AJ112" s="960">
        <f>Z112+AA112+AB112+AC112+AD112+AE112+AF112+AG112+AH112</f>
        <v>11580419</v>
      </c>
      <c r="AK112" s="1001" t="s">
        <v>1396</v>
      </c>
      <c r="AL112" s="1000" t="s">
        <v>1388</v>
      </c>
      <c r="AM112" s="1000">
        <v>3132829168</v>
      </c>
      <c r="AN112" s="941"/>
      <c r="AO112" s="951"/>
      <c r="AP112" s="952"/>
      <c r="AQ112" s="951"/>
      <c r="AR112" s="903"/>
    </row>
    <row r="113" spans="1:44" s="947" customFormat="1" ht="51.75" x14ac:dyDescent="0.25">
      <c r="A113" s="997" t="s">
        <v>1446</v>
      </c>
      <c r="B113" s="933" t="s">
        <v>1447</v>
      </c>
      <c r="C113" s="997" t="s">
        <v>42</v>
      </c>
      <c r="D113" s="933" t="s">
        <v>108</v>
      </c>
      <c r="E113" s="940" t="s">
        <v>109</v>
      </c>
      <c r="F113" s="934" t="s">
        <v>1448</v>
      </c>
      <c r="G113" s="935">
        <v>40123</v>
      </c>
      <c r="H113" s="936">
        <v>13000000</v>
      </c>
      <c r="I113" s="992">
        <v>40164</v>
      </c>
      <c r="J113" s="958" t="s">
        <v>1507</v>
      </c>
      <c r="K113" s="935">
        <v>40164</v>
      </c>
      <c r="L113" s="936">
        <v>12979661</v>
      </c>
      <c r="M113" s="992">
        <v>40176</v>
      </c>
      <c r="N113" s="992">
        <v>40190</v>
      </c>
      <c r="O113" s="997">
        <v>1</v>
      </c>
      <c r="P113" s="959">
        <v>12979661</v>
      </c>
      <c r="Q113" s="959"/>
      <c r="R113" s="959"/>
      <c r="S113" s="959"/>
      <c r="T113" s="959"/>
      <c r="U113" s="940">
        <v>0</v>
      </c>
      <c r="V113" s="940">
        <v>0</v>
      </c>
      <c r="W113" s="940">
        <v>0</v>
      </c>
      <c r="X113" s="992">
        <v>40221</v>
      </c>
      <c r="Y113" s="992"/>
      <c r="Z113" s="953"/>
      <c r="AA113" s="953">
        <v>12979661</v>
      </c>
      <c r="AB113" s="953"/>
      <c r="AC113" s="953"/>
      <c r="AD113" s="953"/>
      <c r="AE113" s="953"/>
      <c r="AF113" s="953"/>
      <c r="AG113" s="953"/>
      <c r="AH113" s="953"/>
      <c r="AI113" s="1023" t="s">
        <v>723</v>
      </c>
      <c r="AJ113" s="960">
        <f>SUM(Z113:AH113)</f>
        <v>12979661</v>
      </c>
      <c r="AK113" s="1001" t="s">
        <v>466</v>
      </c>
      <c r="AL113" s="1000" t="s">
        <v>1449</v>
      </c>
      <c r="AM113" s="1000">
        <v>3204618026</v>
      </c>
      <c r="AN113" s="941"/>
      <c r="AO113" s="951"/>
      <c r="AP113" s="952"/>
      <c r="AQ113" s="951"/>
      <c r="AR113" s="903"/>
    </row>
    <row r="114" spans="1:44" s="947" customFormat="1" ht="30.75" customHeight="1" x14ac:dyDescent="0.2">
      <c r="A114" s="1896" t="s">
        <v>1450</v>
      </c>
      <c r="B114" s="1897" t="s">
        <v>1451</v>
      </c>
      <c r="C114" s="1897" t="s">
        <v>42</v>
      </c>
      <c r="D114" s="1897" t="s">
        <v>1062</v>
      </c>
      <c r="E114" s="1897" t="s">
        <v>976</v>
      </c>
      <c r="F114" s="934" t="s">
        <v>1452</v>
      </c>
      <c r="G114" s="935">
        <v>40129</v>
      </c>
      <c r="H114" s="936">
        <v>5151465</v>
      </c>
      <c r="I114" s="1884">
        <v>40164</v>
      </c>
      <c r="J114" s="958" t="s">
        <v>1509</v>
      </c>
      <c r="K114" s="1884">
        <v>40164</v>
      </c>
      <c r="L114" s="1921">
        <v>13036106</v>
      </c>
      <c r="M114" s="1884"/>
      <c r="N114" s="1884"/>
      <c r="O114" s="1896">
        <v>1</v>
      </c>
      <c r="P114" s="1921">
        <v>13036106</v>
      </c>
      <c r="Q114" s="959"/>
      <c r="R114" s="959"/>
      <c r="S114" s="959"/>
      <c r="T114" s="959"/>
      <c r="U114" s="1921">
        <v>0</v>
      </c>
      <c r="V114" s="1921">
        <v>0</v>
      </c>
      <c r="W114" s="1921">
        <v>0</v>
      </c>
      <c r="X114" s="1921"/>
      <c r="Y114" s="1921"/>
      <c r="Z114" s="1921"/>
      <c r="AA114" s="1921"/>
      <c r="AB114" s="1921"/>
      <c r="AC114" s="1921"/>
      <c r="AD114" s="1921"/>
      <c r="AE114" s="1921"/>
      <c r="AF114" s="936">
        <v>5151465</v>
      </c>
      <c r="AG114" s="1921"/>
      <c r="AH114" s="1921"/>
      <c r="AI114" s="1897" t="s">
        <v>723</v>
      </c>
      <c r="AJ114" s="1921">
        <f>Z114+AA114+AB114+AC114+AD114+AE114+AF114+AF115</f>
        <v>13036006</v>
      </c>
      <c r="AK114" s="1917" t="s">
        <v>1453</v>
      </c>
      <c r="AL114" s="1915" t="s">
        <v>1454</v>
      </c>
      <c r="AM114" s="1915">
        <v>3118910612</v>
      </c>
      <c r="AN114" s="1918"/>
      <c r="AO114" s="1915"/>
      <c r="AP114" s="1915"/>
      <c r="AQ114" s="1915"/>
      <c r="AR114" s="903"/>
    </row>
    <row r="115" spans="1:44" s="947" customFormat="1" ht="23.25" customHeight="1" x14ac:dyDescent="0.2">
      <c r="A115" s="1886"/>
      <c r="B115" s="1899"/>
      <c r="C115" s="1899"/>
      <c r="D115" s="1899"/>
      <c r="E115" s="1899"/>
      <c r="F115" s="934">
        <v>3421</v>
      </c>
      <c r="G115" s="935">
        <v>40129</v>
      </c>
      <c r="H115" s="936">
        <v>7948535</v>
      </c>
      <c r="I115" s="1914"/>
      <c r="J115" s="958" t="s">
        <v>1508</v>
      </c>
      <c r="K115" s="1914"/>
      <c r="L115" s="1922"/>
      <c r="M115" s="1914"/>
      <c r="N115" s="1914"/>
      <c r="O115" s="1920"/>
      <c r="P115" s="1922"/>
      <c r="Q115" s="959"/>
      <c r="R115" s="959"/>
      <c r="S115" s="959"/>
      <c r="T115" s="959"/>
      <c r="U115" s="1922"/>
      <c r="V115" s="1922"/>
      <c r="W115" s="1922"/>
      <c r="X115" s="1922"/>
      <c r="Y115" s="1922"/>
      <c r="Z115" s="1922"/>
      <c r="AA115" s="1922"/>
      <c r="AB115" s="1922"/>
      <c r="AC115" s="1922"/>
      <c r="AD115" s="1922"/>
      <c r="AE115" s="1922"/>
      <c r="AF115" s="1025">
        <v>7884541</v>
      </c>
      <c r="AG115" s="1922"/>
      <c r="AH115" s="1922"/>
      <c r="AI115" s="1899"/>
      <c r="AJ115" s="1922"/>
      <c r="AK115" s="1916"/>
      <c r="AL115" s="1916"/>
      <c r="AM115" s="1916"/>
      <c r="AN115" s="1919"/>
      <c r="AO115" s="1916"/>
      <c r="AP115" s="1916"/>
      <c r="AQ115" s="1916"/>
      <c r="AR115" s="903"/>
    </row>
    <row r="116" spans="1:44" s="947" customFormat="1" ht="51.75" x14ac:dyDescent="0.25">
      <c r="A116" s="997" t="s">
        <v>1455</v>
      </c>
      <c r="B116" s="933" t="s">
        <v>1456</v>
      </c>
      <c r="C116" s="997" t="s">
        <v>42</v>
      </c>
      <c r="D116" s="933" t="s">
        <v>726</v>
      </c>
      <c r="E116" s="940" t="s">
        <v>40</v>
      </c>
      <c r="F116" s="98" t="s">
        <v>1858</v>
      </c>
      <c r="G116" s="935">
        <v>40210</v>
      </c>
      <c r="H116" s="936">
        <v>6849735</v>
      </c>
      <c r="I116" s="992">
        <v>40164</v>
      </c>
      <c r="J116" s="98" t="s">
        <v>1859</v>
      </c>
      <c r="K116" s="935">
        <v>40164</v>
      </c>
      <c r="L116" s="936">
        <v>13699471</v>
      </c>
      <c r="M116" s="992">
        <v>40164</v>
      </c>
      <c r="N116" s="992">
        <v>40190</v>
      </c>
      <c r="O116" s="997">
        <v>1</v>
      </c>
      <c r="P116" s="959">
        <v>13699471</v>
      </c>
      <c r="Q116" s="959"/>
      <c r="R116" s="959"/>
      <c r="S116" s="959"/>
      <c r="T116" s="959"/>
      <c r="U116" s="940">
        <v>0</v>
      </c>
      <c r="V116" s="940">
        <v>0</v>
      </c>
      <c r="W116" s="940">
        <v>0</v>
      </c>
      <c r="X116" s="992">
        <v>40207</v>
      </c>
      <c r="Y116" s="992">
        <v>40217</v>
      </c>
      <c r="Z116" s="953"/>
      <c r="AA116" s="953"/>
      <c r="AB116" s="953"/>
      <c r="AC116" s="953"/>
      <c r="AD116" s="953"/>
      <c r="AE116" s="953"/>
      <c r="AF116" s="953">
        <v>13765591</v>
      </c>
      <c r="AG116" s="953"/>
      <c r="AH116" s="953"/>
      <c r="AI116" s="1023" t="s">
        <v>723</v>
      </c>
      <c r="AJ116" s="960">
        <f>Z116+AA116+AB116+AC116+AD116+AE116+AF116+AG116+AH116</f>
        <v>13765591</v>
      </c>
      <c r="AK116" s="1001" t="s">
        <v>1458</v>
      </c>
      <c r="AL116" s="1000" t="s">
        <v>1459</v>
      </c>
      <c r="AM116" s="1000">
        <v>3138695353</v>
      </c>
      <c r="AN116" s="941"/>
      <c r="AO116" s="951"/>
      <c r="AP116" s="952"/>
      <c r="AQ116" s="951"/>
      <c r="AR116" s="903"/>
    </row>
    <row r="117" spans="1:44" s="947" customFormat="1" ht="23.25" customHeight="1" x14ac:dyDescent="0.2">
      <c r="A117" s="1896" t="s">
        <v>1465</v>
      </c>
      <c r="B117" s="1897" t="s">
        <v>1466</v>
      </c>
      <c r="C117" s="1897" t="s">
        <v>42</v>
      </c>
      <c r="D117" s="1897" t="s">
        <v>805</v>
      </c>
      <c r="E117" s="1897" t="s">
        <v>806</v>
      </c>
      <c r="F117" s="98" t="s">
        <v>1908</v>
      </c>
      <c r="G117" s="935">
        <v>40214</v>
      </c>
      <c r="H117" s="936">
        <v>2617672</v>
      </c>
      <c r="I117" s="1884">
        <v>40165</v>
      </c>
      <c r="J117" s="1022" t="s">
        <v>1909</v>
      </c>
      <c r="K117" s="1884">
        <v>40165</v>
      </c>
      <c r="L117" s="936">
        <v>2617672</v>
      </c>
      <c r="M117" s="1884"/>
      <c r="N117" s="1884">
        <v>40198</v>
      </c>
      <c r="O117" s="1893" t="s">
        <v>932</v>
      </c>
      <c r="P117" s="1904">
        <v>12948554</v>
      </c>
      <c r="Q117" s="959"/>
      <c r="R117" s="959"/>
      <c r="S117" s="959"/>
      <c r="T117" s="959"/>
      <c r="U117" s="1904">
        <v>0</v>
      </c>
      <c r="V117" s="1904">
        <v>0</v>
      </c>
      <c r="W117" s="1904">
        <v>0</v>
      </c>
      <c r="X117" s="1904"/>
      <c r="Y117" s="1904"/>
      <c r="Z117" s="1904"/>
      <c r="AA117" s="1026"/>
      <c r="AB117" s="1904"/>
      <c r="AC117" s="1904"/>
      <c r="AD117" s="1904"/>
      <c r="AE117" s="1904"/>
      <c r="AF117" s="1026"/>
      <c r="AG117" s="1904">
        <v>5235345</v>
      </c>
      <c r="AH117" s="1904"/>
      <c r="AI117" s="1904" t="s">
        <v>723</v>
      </c>
      <c r="AJ117" s="1904">
        <f>AF117+AG117+AF118</f>
        <v>12948554</v>
      </c>
      <c r="AK117" s="1912" t="s">
        <v>1470</v>
      </c>
      <c r="AL117" s="1904" t="s">
        <v>1471</v>
      </c>
      <c r="AM117" s="1904">
        <v>3115109017</v>
      </c>
      <c r="AN117" s="1881"/>
      <c r="AO117" s="1904"/>
      <c r="AP117" s="1904"/>
      <c r="AQ117" s="1904"/>
      <c r="AR117" s="903"/>
    </row>
    <row r="118" spans="1:44" s="947" customFormat="1" ht="42.75" customHeight="1" x14ac:dyDescent="0.2">
      <c r="A118" s="1886"/>
      <c r="B118" s="1899"/>
      <c r="C118" s="1899"/>
      <c r="D118" s="1899"/>
      <c r="E118" s="1899"/>
      <c r="F118" s="98" t="s">
        <v>1910</v>
      </c>
      <c r="G118" s="935">
        <v>40214</v>
      </c>
      <c r="H118" s="936">
        <v>3856604</v>
      </c>
      <c r="I118" s="1914"/>
      <c r="J118" s="1022" t="s">
        <v>1911</v>
      </c>
      <c r="K118" s="1914"/>
      <c r="L118" s="1027" t="s">
        <v>1469</v>
      </c>
      <c r="M118" s="1914"/>
      <c r="N118" s="1914"/>
      <c r="O118" s="1914"/>
      <c r="P118" s="1905"/>
      <c r="Q118" s="959"/>
      <c r="R118" s="959"/>
      <c r="S118" s="959"/>
      <c r="T118" s="959"/>
      <c r="U118" s="1905"/>
      <c r="V118" s="1905"/>
      <c r="W118" s="1905"/>
      <c r="X118" s="1905"/>
      <c r="Y118" s="1905"/>
      <c r="Z118" s="1905"/>
      <c r="AA118" s="1026"/>
      <c r="AB118" s="1905"/>
      <c r="AC118" s="1905"/>
      <c r="AD118" s="1905"/>
      <c r="AE118" s="1905"/>
      <c r="AF118" s="1026">
        <v>7713209</v>
      </c>
      <c r="AG118" s="1905"/>
      <c r="AH118" s="1905"/>
      <c r="AI118" s="1905"/>
      <c r="AJ118" s="1905"/>
      <c r="AK118" s="1905"/>
      <c r="AL118" s="1905"/>
      <c r="AM118" s="1905"/>
      <c r="AN118" s="1913"/>
      <c r="AO118" s="1905"/>
      <c r="AP118" s="1905"/>
      <c r="AQ118" s="1905"/>
      <c r="AR118" s="903"/>
    </row>
    <row r="119" spans="1:44" s="947" customFormat="1" ht="51.75" x14ac:dyDescent="0.25">
      <c r="A119" s="997" t="s">
        <v>1472</v>
      </c>
      <c r="B119" s="933" t="s">
        <v>1473</v>
      </c>
      <c r="C119" s="997" t="s">
        <v>42</v>
      </c>
      <c r="D119" s="933" t="s">
        <v>440</v>
      </c>
      <c r="E119" s="940" t="s">
        <v>441</v>
      </c>
      <c r="F119" s="98" t="s">
        <v>1906</v>
      </c>
      <c r="G119" s="935">
        <v>40214</v>
      </c>
      <c r="H119" s="936">
        <v>6434469</v>
      </c>
      <c r="I119" s="992">
        <v>40165</v>
      </c>
      <c r="J119" s="1022" t="s">
        <v>1907</v>
      </c>
      <c r="K119" s="935">
        <v>40165</v>
      </c>
      <c r="L119" s="936">
        <v>6434469</v>
      </c>
      <c r="M119" s="992"/>
      <c r="N119" s="992"/>
      <c r="O119" s="997">
        <v>1</v>
      </c>
      <c r="P119" s="959">
        <v>12858938</v>
      </c>
      <c r="Q119" s="959"/>
      <c r="R119" s="959"/>
      <c r="S119" s="959"/>
      <c r="T119" s="959"/>
      <c r="U119" s="940">
        <v>0</v>
      </c>
      <c r="V119" s="940">
        <v>0</v>
      </c>
      <c r="W119" s="940">
        <v>0</v>
      </c>
      <c r="X119" s="992"/>
      <c r="Y119" s="992"/>
      <c r="Z119" s="953"/>
      <c r="AA119" s="953"/>
      <c r="AB119" s="953"/>
      <c r="AC119" s="953"/>
      <c r="AD119" s="953"/>
      <c r="AE119" s="953"/>
      <c r="AF119" s="953"/>
      <c r="AG119" s="953">
        <v>12858938</v>
      </c>
      <c r="AH119" s="953"/>
      <c r="AI119" s="1023" t="s">
        <v>723</v>
      </c>
      <c r="AJ119" s="960">
        <f>AG119</f>
        <v>12858938</v>
      </c>
      <c r="AK119" s="1001" t="s">
        <v>1475</v>
      </c>
      <c r="AL119" s="1000" t="s">
        <v>1471</v>
      </c>
      <c r="AM119" s="1000">
        <v>3123123424</v>
      </c>
      <c r="AN119" s="941"/>
      <c r="AO119" s="951"/>
      <c r="AP119" s="952"/>
      <c r="AQ119" s="951"/>
      <c r="AR119" s="903"/>
    </row>
    <row r="120" spans="1:44" s="947" customFormat="1" ht="76.5" x14ac:dyDescent="0.25">
      <c r="A120" s="997" t="s">
        <v>1476</v>
      </c>
      <c r="B120" s="933" t="s">
        <v>1477</v>
      </c>
      <c r="C120" s="997" t="s">
        <v>42</v>
      </c>
      <c r="D120" s="933" t="s">
        <v>372</v>
      </c>
      <c r="E120" s="940" t="s">
        <v>373</v>
      </c>
      <c r="F120" s="934" t="s">
        <v>1478</v>
      </c>
      <c r="G120" s="935">
        <v>40123</v>
      </c>
      <c r="H120" s="936">
        <v>10000000</v>
      </c>
      <c r="I120" s="992">
        <v>40165</v>
      </c>
      <c r="J120" s="958" t="s">
        <v>1513</v>
      </c>
      <c r="K120" s="935">
        <v>40165</v>
      </c>
      <c r="L120" s="936">
        <v>9938360</v>
      </c>
      <c r="M120" s="992"/>
      <c r="N120" s="992"/>
      <c r="O120" s="997">
        <v>1</v>
      </c>
      <c r="P120" s="959">
        <v>9938360</v>
      </c>
      <c r="Q120" s="959"/>
      <c r="R120" s="959"/>
      <c r="S120" s="959"/>
      <c r="T120" s="959"/>
      <c r="U120" s="940">
        <v>0</v>
      </c>
      <c r="V120" s="940">
        <v>0</v>
      </c>
      <c r="W120" s="940">
        <v>0</v>
      </c>
      <c r="X120" s="992"/>
      <c r="Y120" s="992"/>
      <c r="Z120" s="953"/>
      <c r="AA120" s="953"/>
      <c r="AB120" s="953"/>
      <c r="AC120" s="953"/>
      <c r="AD120" s="953"/>
      <c r="AE120" s="953"/>
      <c r="AF120" s="953">
        <v>9938360</v>
      </c>
      <c r="AG120" s="953"/>
      <c r="AH120" s="953"/>
      <c r="AI120" s="1000" t="s">
        <v>723</v>
      </c>
      <c r="AJ120" s="960">
        <f t="shared" si="4"/>
        <v>9938360</v>
      </c>
      <c r="AK120" s="1001" t="s">
        <v>1479</v>
      </c>
      <c r="AL120" s="1000" t="s">
        <v>1480</v>
      </c>
      <c r="AM120" s="1000">
        <v>3142281677</v>
      </c>
      <c r="AN120" s="941"/>
      <c r="AO120" s="951"/>
      <c r="AP120" s="952"/>
      <c r="AQ120" s="951"/>
      <c r="AR120" s="903"/>
    </row>
    <row r="121" spans="1:44" s="947" customFormat="1" ht="51" x14ac:dyDescent="0.25">
      <c r="A121" s="997" t="s">
        <v>1481</v>
      </c>
      <c r="B121" s="933" t="s">
        <v>1482</v>
      </c>
      <c r="C121" s="997" t="s">
        <v>42</v>
      </c>
      <c r="D121" s="933" t="s">
        <v>935</v>
      </c>
      <c r="E121" s="940">
        <v>76283935</v>
      </c>
      <c r="F121" s="98" t="s">
        <v>1904</v>
      </c>
      <c r="G121" s="935">
        <v>40214</v>
      </c>
      <c r="H121" s="936">
        <v>3461670</v>
      </c>
      <c r="I121" s="992">
        <v>40165</v>
      </c>
      <c r="J121" s="1022" t="s">
        <v>1905</v>
      </c>
      <c r="K121" s="935">
        <v>40165</v>
      </c>
      <c r="L121" s="936">
        <v>3461670</v>
      </c>
      <c r="M121" s="992">
        <v>40178</v>
      </c>
      <c r="N121" s="992">
        <v>40169</v>
      </c>
      <c r="O121" s="997">
        <v>15</v>
      </c>
      <c r="P121" s="959">
        <v>3461670</v>
      </c>
      <c r="Q121" s="959"/>
      <c r="R121" s="959"/>
      <c r="S121" s="959"/>
      <c r="T121" s="959"/>
      <c r="U121" s="940">
        <v>0</v>
      </c>
      <c r="V121" s="940">
        <v>0</v>
      </c>
      <c r="W121" s="940">
        <v>0</v>
      </c>
      <c r="X121" s="992">
        <v>40184</v>
      </c>
      <c r="Y121" s="992"/>
      <c r="Z121" s="953">
        <v>3461670</v>
      </c>
      <c r="AA121" s="953"/>
      <c r="AB121" s="953"/>
      <c r="AC121" s="953"/>
      <c r="AD121" s="953"/>
      <c r="AE121" s="953"/>
      <c r="AF121" s="953"/>
      <c r="AG121" s="953"/>
      <c r="AH121" s="953"/>
      <c r="AI121" s="1000" t="s">
        <v>723</v>
      </c>
      <c r="AJ121" s="960">
        <f t="shared" si="4"/>
        <v>3461670</v>
      </c>
      <c r="AK121" s="1001" t="s">
        <v>1470</v>
      </c>
      <c r="AL121" s="1000" t="s">
        <v>1332</v>
      </c>
      <c r="AM121" s="1000">
        <v>3112545326</v>
      </c>
      <c r="AN121" s="941"/>
      <c r="AO121" s="951"/>
      <c r="AP121" s="952"/>
      <c r="AQ121" s="951"/>
      <c r="AR121" s="903"/>
    </row>
    <row r="122" spans="1:44" s="947" customFormat="1" ht="63.75" x14ac:dyDescent="0.25">
      <c r="A122" s="997" t="s">
        <v>1502</v>
      </c>
      <c r="B122" s="933" t="s">
        <v>1584</v>
      </c>
      <c r="C122" s="997" t="s">
        <v>42</v>
      </c>
      <c r="D122" s="933" t="s">
        <v>1585</v>
      </c>
      <c r="E122" s="940" t="s">
        <v>1586</v>
      </c>
      <c r="F122" s="934" t="s">
        <v>1587</v>
      </c>
      <c r="G122" s="935">
        <v>40046</v>
      </c>
      <c r="H122" s="936">
        <v>47500000</v>
      </c>
      <c r="I122" s="992">
        <v>40169</v>
      </c>
      <c r="J122" s="958" t="s">
        <v>1576</v>
      </c>
      <c r="K122" s="935">
        <v>40169</v>
      </c>
      <c r="L122" s="936">
        <v>47500000</v>
      </c>
      <c r="M122" s="992"/>
      <c r="N122" s="992"/>
      <c r="O122" s="997"/>
      <c r="P122" s="959">
        <v>47500000</v>
      </c>
      <c r="Q122" s="959"/>
      <c r="R122" s="959"/>
      <c r="S122" s="959"/>
      <c r="T122" s="959"/>
      <c r="U122" s="940">
        <v>0</v>
      </c>
      <c r="V122" s="940">
        <v>0</v>
      </c>
      <c r="W122" s="940">
        <v>0</v>
      </c>
      <c r="X122" s="992"/>
      <c r="Y122" s="992"/>
      <c r="Z122" s="953"/>
      <c r="AA122" s="953"/>
      <c r="AB122" s="953"/>
      <c r="AC122" s="953"/>
      <c r="AD122" s="953"/>
      <c r="AE122" s="953"/>
      <c r="AF122" s="953"/>
      <c r="AG122" s="953"/>
      <c r="AH122" s="953">
        <v>47500000</v>
      </c>
      <c r="AI122" s="1000" t="s">
        <v>406</v>
      </c>
      <c r="AJ122" s="960">
        <f>AH122</f>
        <v>47500000</v>
      </c>
      <c r="AK122" s="1001"/>
      <c r="AL122" s="1000" t="s">
        <v>1588</v>
      </c>
      <c r="AM122" s="1000">
        <v>311851370</v>
      </c>
      <c r="AN122" s="941"/>
      <c r="AO122" s="951"/>
      <c r="AP122" s="952"/>
      <c r="AQ122" s="951"/>
      <c r="AR122" s="903"/>
    </row>
    <row r="123" spans="1:44" s="947" customFormat="1" ht="63.75" x14ac:dyDescent="0.25">
      <c r="A123" s="997" t="s">
        <v>1489</v>
      </c>
      <c r="B123" s="933" t="s">
        <v>1493</v>
      </c>
      <c r="C123" s="997" t="s">
        <v>42</v>
      </c>
      <c r="D123" s="933" t="s">
        <v>1491</v>
      </c>
      <c r="E123" s="940" t="s">
        <v>1492</v>
      </c>
      <c r="F123" s="98" t="s">
        <v>1954</v>
      </c>
      <c r="G123" s="935">
        <v>40238</v>
      </c>
      <c r="H123" s="936">
        <v>3945181</v>
      </c>
      <c r="I123" s="992">
        <v>40169</v>
      </c>
      <c r="J123" s="98" t="s">
        <v>1955</v>
      </c>
      <c r="K123" s="935">
        <v>40238</v>
      </c>
      <c r="L123" s="936">
        <v>3945181</v>
      </c>
      <c r="M123" s="992">
        <v>40176</v>
      </c>
      <c r="N123" s="992">
        <v>40190</v>
      </c>
      <c r="O123" s="997">
        <v>1</v>
      </c>
      <c r="P123" s="959">
        <v>7890362</v>
      </c>
      <c r="Q123" s="959"/>
      <c r="R123" s="959"/>
      <c r="S123" s="959"/>
      <c r="T123" s="959"/>
      <c r="U123" s="940">
        <v>0</v>
      </c>
      <c r="V123" s="940">
        <v>0</v>
      </c>
      <c r="W123" s="940">
        <v>0</v>
      </c>
      <c r="X123" s="992">
        <v>40217</v>
      </c>
      <c r="Y123" s="992">
        <v>40227</v>
      </c>
      <c r="Z123" s="953"/>
      <c r="AA123" s="953">
        <v>7841802</v>
      </c>
      <c r="AB123" s="953"/>
      <c r="AC123" s="953"/>
      <c r="AD123" s="953"/>
      <c r="AE123" s="953"/>
      <c r="AF123" s="953"/>
      <c r="AG123" s="953"/>
      <c r="AH123" s="953"/>
      <c r="AI123" s="1000" t="s">
        <v>723</v>
      </c>
      <c r="AJ123" s="960">
        <f>AA123</f>
        <v>7841802</v>
      </c>
      <c r="AK123" s="1001" t="s">
        <v>337</v>
      </c>
      <c r="AL123" s="1000" t="s">
        <v>1494</v>
      </c>
      <c r="AM123" s="1000">
        <v>3123641092</v>
      </c>
      <c r="AN123" s="941">
        <v>48560</v>
      </c>
      <c r="AO123" s="951"/>
      <c r="AP123" s="952"/>
      <c r="AQ123" s="951"/>
      <c r="AR123" s="903"/>
    </row>
    <row r="124" spans="1:44" s="947" customFormat="1" ht="51" x14ac:dyDescent="0.25">
      <c r="A124" s="997" t="s">
        <v>1495</v>
      </c>
      <c r="B124" s="933" t="s">
        <v>1496</v>
      </c>
      <c r="C124" s="997" t="s">
        <v>42</v>
      </c>
      <c r="D124" s="933" t="s">
        <v>1497</v>
      </c>
      <c r="E124" s="940" t="s">
        <v>76</v>
      </c>
      <c r="F124" s="934" t="s">
        <v>1498</v>
      </c>
      <c r="G124" s="935">
        <v>40148</v>
      </c>
      <c r="H124" s="936">
        <v>13900000</v>
      </c>
      <c r="I124" s="992">
        <v>40169</v>
      </c>
      <c r="J124" s="958" t="s">
        <v>1574</v>
      </c>
      <c r="K124" s="935">
        <v>40169</v>
      </c>
      <c r="L124" s="936">
        <v>13818233</v>
      </c>
      <c r="M124" s="992"/>
      <c r="N124" s="992"/>
      <c r="O124" s="997">
        <v>1</v>
      </c>
      <c r="P124" s="959">
        <v>13818233</v>
      </c>
      <c r="Q124" s="959"/>
      <c r="R124" s="959"/>
      <c r="S124" s="959"/>
      <c r="T124" s="959"/>
      <c r="U124" s="940">
        <v>0</v>
      </c>
      <c r="V124" s="940">
        <v>0</v>
      </c>
      <c r="W124" s="940">
        <v>0</v>
      </c>
      <c r="X124" s="992"/>
      <c r="Y124" s="992"/>
      <c r="Z124" s="953"/>
      <c r="AA124" s="953"/>
      <c r="AB124" s="953"/>
      <c r="AC124" s="953"/>
      <c r="AD124" s="953"/>
      <c r="AE124" s="953"/>
      <c r="AF124" s="953">
        <v>13818233</v>
      </c>
      <c r="AG124" s="953"/>
      <c r="AH124" s="953"/>
      <c r="AI124" s="1000" t="s">
        <v>723</v>
      </c>
      <c r="AJ124" s="960">
        <f>Z124+AA124+AB124+AC124+AD124+AE124+AF124+AG124+AH124</f>
        <v>13818233</v>
      </c>
      <c r="AK124" s="1001" t="s">
        <v>1499</v>
      </c>
      <c r="AL124" s="1000" t="s">
        <v>1388</v>
      </c>
      <c r="AM124" s="1000">
        <v>4290537</v>
      </c>
      <c r="AN124" s="941"/>
      <c r="AO124" s="951"/>
      <c r="AP124" s="952"/>
      <c r="AQ124" s="951"/>
      <c r="AR124" s="903"/>
    </row>
    <row r="125" spans="1:44" s="27" customFormat="1" ht="56.25" customHeight="1" x14ac:dyDescent="0.25">
      <c r="A125" s="1742" t="s">
        <v>1515</v>
      </c>
      <c r="B125" s="1744" t="s">
        <v>1516</v>
      </c>
      <c r="C125" s="1742" t="s">
        <v>42</v>
      </c>
      <c r="D125" s="1744" t="s">
        <v>1517</v>
      </c>
      <c r="E125" s="1900" t="s">
        <v>1518</v>
      </c>
      <c r="F125" s="370" t="s">
        <v>1977</v>
      </c>
      <c r="G125" s="1171">
        <v>40260</v>
      </c>
      <c r="H125" s="21">
        <v>99986559</v>
      </c>
      <c r="I125" s="1746">
        <v>40171</v>
      </c>
      <c r="J125" s="28" t="s">
        <v>1978</v>
      </c>
      <c r="K125" s="1902">
        <v>40260</v>
      </c>
      <c r="L125" s="21">
        <v>99986559</v>
      </c>
      <c r="M125" s="1902">
        <v>40175</v>
      </c>
      <c r="N125" s="1902"/>
      <c r="O125" s="1742">
        <v>4</v>
      </c>
      <c r="P125" s="1906">
        <f>L125+L126</f>
        <v>317479331</v>
      </c>
      <c r="Q125" s="1173"/>
      <c r="R125" s="1173"/>
      <c r="S125" s="1173"/>
      <c r="T125" s="1173"/>
      <c r="U125" s="1170"/>
      <c r="V125" s="1170"/>
      <c r="W125" s="1170"/>
      <c r="X125" s="1172"/>
      <c r="Y125" s="1172"/>
      <c r="Z125" s="24"/>
      <c r="AA125" s="24"/>
      <c r="AB125" s="24"/>
      <c r="AC125" s="24"/>
      <c r="AD125" s="24"/>
      <c r="AE125" s="24"/>
      <c r="AF125" s="24"/>
      <c r="AG125" s="24"/>
      <c r="AH125" s="24">
        <f>L125</f>
        <v>99986559</v>
      </c>
      <c r="AI125" s="1908" t="s">
        <v>723</v>
      </c>
      <c r="AJ125" s="1910">
        <f>AH125+AH126</f>
        <v>317479331</v>
      </c>
      <c r="AK125" s="39" t="s">
        <v>1521</v>
      </c>
      <c r="AL125" s="1744" t="s">
        <v>1523</v>
      </c>
      <c r="AM125" s="1744"/>
      <c r="AN125" s="53"/>
      <c r="AO125" s="276"/>
      <c r="AP125" s="345"/>
      <c r="AQ125" s="276"/>
      <c r="AR125" s="23"/>
    </row>
    <row r="126" spans="1:44" s="27" customFormat="1" ht="49.5" customHeight="1" x14ac:dyDescent="0.25">
      <c r="A126" s="1749"/>
      <c r="B126" s="1751"/>
      <c r="C126" s="1749"/>
      <c r="D126" s="1751"/>
      <c r="E126" s="1901"/>
      <c r="F126" s="370" t="s">
        <v>1975</v>
      </c>
      <c r="G126" s="1171">
        <v>40260</v>
      </c>
      <c r="H126" s="21">
        <v>217492772</v>
      </c>
      <c r="I126" s="1747"/>
      <c r="J126" s="28" t="s">
        <v>1976</v>
      </c>
      <c r="K126" s="1903"/>
      <c r="L126" s="21">
        <v>217492772</v>
      </c>
      <c r="M126" s="1903"/>
      <c r="N126" s="1903"/>
      <c r="O126" s="1743"/>
      <c r="P126" s="1907"/>
      <c r="Q126" s="1173"/>
      <c r="R126" s="1173"/>
      <c r="S126" s="1173"/>
      <c r="T126" s="1173"/>
      <c r="U126" s="1170"/>
      <c r="V126" s="1170"/>
      <c r="W126" s="1174"/>
      <c r="X126" s="1172"/>
      <c r="Y126" s="1172"/>
      <c r="Z126" s="24"/>
      <c r="AA126" s="24"/>
      <c r="AB126" s="24"/>
      <c r="AC126" s="24"/>
      <c r="AD126" s="24"/>
      <c r="AE126" s="24"/>
      <c r="AF126" s="24"/>
      <c r="AG126" s="24"/>
      <c r="AH126" s="24">
        <f>L126</f>
        <v>217492772</v>
      </c>
      <c r="AI126" s="1909"/>
      <c r="AJ126" s="1911"/>
      <c r="AK126" s="39" t="s">
        <v>1522</v>
      </c>
      <c r="AL126" s="1751"/>
      <c r="AM126" s="1751"/>
      <c r="AN126" s="53"/>
      <c r="AO126" s="276"/>
      <c r="AP126" s="345"/>
      <c r="AQ126" s="276"/>
      <c r="AR126" s="23"/>
    </row>
    <row r="127" spans="1:44" s="947" customFormat="1" ht="51" x14ac:dyDescent="0.25">
      <c r="A127" s="997" t="s">
        <v>1527</v>
      </c>
      <c r="B127" s="933" t="s">
        <v>1570</v>
      </c>
      <c r="C127" s="997" t="s">
        <v>42</v>
      </c>
      <c r="D127" s="933" t="s">
        <v>258</v>
      </c>
      <c r="E127" s="940" t="s">
        <v>259</v>
      </c>
      <c r="F127" s="934" t="s">
        <v>1571</v>
      </c>
      <c r="G127" s="935">
        <v>40126</v>
      </c>
      <c r="H127" s="936"/>
      <c r="I127" s="992">
        <v>40175</v>
      </c>
      <c r="J127" s="958" t="s">
        <v>1604</v>
      </c>
      <c r="K127" s="935">
        <v>40175</v>
      </c>
      <c r="L127" s="936">
        <v>115464288</v>
      </c>
      <c r="M127" s="992"/>
      <c r="N127" s="992"/>
      <c r="O127" s="997">
        <v>3</v>
      </c>
      <c r="P127" s="959">
        <v>115464288</v>
      </c>
      <c r="Q127" s="959"/>
      <c r="R127" s="959"/>
      <c r="S127" s="959"/>
      <c r="T127" s="959"/>
      <c r="U127" s="940">
        <v>0</v>
      </c>
      <c r="V127" s="940">
        <v>0</v>
      </c>
      <c r="W127" s="1052"/>
      <c r="X127" s="992"/>
      <c r="Y127" s="992"/>
      <c r="Z127" s="953"/>
      <c r="AA127" s="953"/>
      <c r="AB127" s="953"/>
      <c r="AC127" s="953"/>
      <c r="AD127" s="953"/>
      <c r="AE127" s="953"/>
      <c r="AF127" s="953">
        <v>115464288</v>
      </c>
      <c r="AG127" s="953"/>
      <c r="AH127" s="953"/>
      <c r="AI127" s="1000" t="s">
        <v>723</v>
      </c>
      <c r="AJ127" s="960">
        <f>AF127</f>
        <v>115464288</v>
      </c>
      <c r="AK127" s="1001" t="s">
        <v>1572</v>
      </c>
      <c r="AL127" s="1000" t="s">
        <v>502</v>
      </c>
      <c r="AM127" s="1000">
        <v>3125737797</v>
      </c>
      <c r="AN127" s="941"/>
      <c r="AO127" s="951"/>
      <c r="AP127" s="952"/>
      <c r="AQ127" s="951"/>
      <c r="AR127" s="903"/>
    </row>
    <row r="128" spans="1:44" s="947" customFormat="1" ht="21.75" customHeight="1" x14ac:dyDescent="0.2">
      <c r="A128" s="1896" t="s">
        <v>1524</v>
      </c>
      <c r="B128" s="1897" t="s">
        <v>1577</v>
      </c>
      <c r="C128" s="1897" t="s">
        <v>42</v>
      </c>
      <c r="D128" s="1897" t="s">
        <v>1525</v>
      </c>
      <c r="E128" s="1897" t="s">
        <v>1578</v>
      </c>
      <c r="F128" s="934" t="s">
        <v>1579</v>
      </c>
      <c r="G128" s="935">
        <v>40128</v>
      </c>
      <c r="H128" s="936">
        <v>183861619</v>
      </c>
      <c r="I128" s="1884">
        <v>40176</v>
      </c>
      <c r="J128" s="958" t="s">
        <v>1601</v>
      </c>
      <c r="K128" s="1884">
        <v>40176</v>
      </c>
      <c r="L128" s="936">
        <v>183861619</v>
      </c>
      <c r="M128" s="1884">
        <v>40176</v>
      </c>
      <c r="N128" s="1884"/>
      <c r="O128" s="1884"/>
      <c r="P128" s="1884"/>
      <c r="Q128" s="959"/>
      <c r="R128" s="959"/>
      <c r="S128" s="959"/>
      <c r="T128" s="959"/>
      <c r="U128" s="1884"/>
      <c r="V128" s="1884"/>
      <c r="W128" s="1884"/>
      <c r="X128" s="1884"/>
      <c r="Y128" s="1884"/>
      <c r="Z128" s="1890">
        <v>25275241</v>
      </c>
      <c r="AA128" s="1890"/>
      <c r="AB128" s="1890"/>
      <c r="AC128" s="1890"/>
      <c r="AD128" s="1890"/>
      <c r="AE128" s="1890"/>
      <c r="AF128" s="1890"/>
      <c r="AG128" s="1890"/>
      <c r="AH128" s="1887">
        <v>216586288</v>
      </c>
      <c r="AI128" s="1884" t="s">
        <v>723</v>
      </c>
      <c r="AJ128" s="1890">
        <f>Z128+AA128+AB128+AC128+AD128+AE128+AF128+AG128+AH128</f>
        <v>241861529</v>
      </c>
      <c r="AK128" s="1893" t="s">
        <v>1581</v>
      </c>
      <c r="AL128" s="1884" t="s">
        <v>1582</v>
      </c>
      <c r="AM128" s="1893" t="s">
        <v>1583</v>
      </c>
      <c r="AN128" s="1881"/>
      <c r="AO128" s="1884"/>
      <c r="AP128" s="1884"/>
      <c r="AQ128" s="1884"/>
      <c r="AR128" s="903"/>
    </row>
    <row r="129" spans="1:44" s="947" customFormat="1" ht="19.5" customHeight="1" x14ac:dyDescent="0.2">
      <c r="A129" s="1885"/>
      <c r="B129" s="1898"/>
      <c r="C129" s="1898"/>
      <c r="D129" s="1898"/>
      <c r="E129" s="1898"/>
      <c r="F129" s="934" t="s">
        <v>733</v>
      </c>
      <c r="G129" s="935">
        <v>40043</v>
      </c>
      <c r="H129" s="936">
        <v>25275241</v>
      </c>
      <c r="I129" s="1885"/>
      <c r="J129" s="958" t="s">
        <v>1603</v>
      </c>
      <c r="K129" s="1885"/>
      <c r="L129" s="936">
        <v>25275241</v>
      </c>
      <c r="M129" s="1885"/>
      <c r="N129" s="1885"/>
      <c r="O129" s="1885"/>
      <c r="P129" s="1885"/>
      <c r="Q129" s="959"/>
      <c r="R129" s="959"/>
      <c r="S129" s="959"/>
      <c r="T129" s="959"/>
      <c r="U129" s="1885"/>
      <c r="V129" s="1885"/>
      <c r="W129" s="1885"/>
      <c r="X129" s="1885"/>
      <c r="Y129" s="1885"/>
      <c r="Z129" s="1894"/>
      <c r="AA129" s="1894"/>
      <c r="AB129" s="1894"/>
      <c r="AC129" s="1894"/>
      <c r="AD129" s="1894"/>
      <c r="AE129" s="1894"/>
      <c r="AF129" s="1894"/>
      <c r="AG129" s="1894"/>
      <c r="AH129" s="1888"/>
      <c r="AI129" s="1885"/>
      <c r="AJ129" s="1891"/>
      <c r="AK129" s="1885"/>
      <c r="AL129" s="1885"/>
      <c r="AM129" s="1885"/>
      <c r="AN129" s="1882"/>
      <c r="AO129" s="1885"/>
      <c r="AP129" s="1885"/>
      <c r="AQ129" s="1885"/>
      <c r="AR129" s="903"/>
    </row>
    <row r="130" spans="1:44" s="947" customFormat="1" ht="23.25" customHeight="1" x14ac:dyDescent="0.2">
      <c r="A130" s="1886"/>
      <c r="B130" s="1899"/>
      <c r="C130" s="1899"/>
      <c r="D130" s="1899"/>
      <c r="E130" s="1899"/>
      <c r="F130" s="934" t="s">
        <v>1580</v>
      </c>
      <c r="G130" s="935">
        <v>40043</v>
      </c>
      <c r="H130" s="936">
        <v>32724758.559999999</v>
      </c>
      <c r="I130" s="1886"/>
      <c r="J130" s="958" t="s">
        <v>1602</v>
      </c>
      <c r="K130" s="1886"/>
      <c r="L130" s="936">
        <v>32724669</v>
      </c>
      <c r="M130" s="1886"/>
      <c r="N130" s="1886"/>
      <c r="O130" s="1886"/>
      <c r="P130" s="1886"/>
      <c r="Q130" s="959"/>
      <c r="R130" s="959"/>
      <c r="S130" s="959"/>
      <c r="T130" s="959"/>
      <c r="U130" s="1886"/>
      <c r="V130" s="1886"/>
      <c r="W130" s="1886"/>
      <c r="X130" s="1886"/>
      <c r="Y130" s="1886"/>
      <c r="Z130" s="1895"/>
      <c r="AA130" s="1895"/>
      <c r="AB130" s="1895"/>
      <c r="AC130" s="1895"/>
      <c r="AD130" s="1895"/>
      <c r="AE130" s="1895"/>
      <c r="AF130" s="1895"/>
      <c r="AG130" s="1895"/>
      <c r="AH130" s="1889"/>
      <c r="AI130" s="1886"/>
      <c r="AJ130" s="1892"/>
      <c r="AK130" s="1886"/>
      <c r="AL130" s="1886"/>
      <c r="AM130" s="1886"/>
      <c r="AN130" s="1883"/>
      <c r="AO130" s="1886"/>
      <c r="AP130" s="1886"/>
      <c r="AQ130" s="1886"/>
      <c r="AR130" s="903"/>
    </row>
    <row r="131" spans="1:44" s="947" customFormat="1" ht="51" x14ac:dyDescent="0.25">
      <c r="A131" s="997" t="s">
        <v>1531</v>
      </c>
      <c r="B131" s="933" t="s">
        <v>1526</v>
      </c>
      <c r="C131" s="997" t="s">
        <v>42</v>
      </c>
      <c r="D131" s="933" t="s">
        <v>819</v>
      </c>
      <c r="E131" s="940" t="s">
        <v>608</v>
      </c>
      <c r="F131" s="98" t="s">
        <v>1902</v>
      </c>
      <c r="G131" s="935">
        <v>40210</v>
      </c>
      <c r="H131" s="936">
        <v>6908323</v>
      </c>
      <c r="I131" s="992">
        <v>40176</v>
      </c>
      <c r="J131" s="1022" t="s">
        <v>1903</v>
      </c>
      <c r="K131" s="935">
        <v>40176</v>
      </c>
      <c r="L131" s="936">
        <v>6908323</v>
      </c>
      <c r="M131" s="992"/>
      <c r="N131" s="992"/>
      <c r="O131" s="997">
        <v>1</v>
      </c>
      <c r="P131" s="959">
        <v>13816647</v>
      </c>
      <c r="Q131" s="959"/>
      <c r="R131" s="959"/>
      <c r="S131" s="959"/>
      <c r="T131" s="959"/>
      <c r="U131" s="940">
        <v>0</v>
      </c>
      <c r="V131" s="940">
        <v>0</v>
      </c>
      <c r="W131" s="940">
        <v>0</v>
      </c>
      <c r="X131" s="992"/>
      <c r="Y131" s="992"/>
      <c r="Z131" s="953"/>
      <c r="AA131" s="953">
        <v>13816647</v>
      </c>
      <c r="AB131" s="953"/>
      <c r="AC131" s="953"/>
      <c r="AD131" s="953"/>
      <c r="AE131" s="953"/>
      <c r="AF131" s="953"/>
      <c r="AG131" s="953"/>
      <c r="AH131" s="953"/>
      <c r="AI131" s="1000" t="s">
        <v>1533</v>
      </c>
      <c r="AJ131" s="960">
        <f>AA131</f>
        <v>13816647</v>
      </c>
      <c r="AK131" s="1001" t="s">
        <v>1534</v>
      </c>
      <c r="AL131" s="1000" t="s">
        <v>1535</v>
      </c>
      <c r="AM131" s="1000">
        <v>3117150811</v>
      </c>
      <c r="AN131" s="941"/>
      <c r="AO131" s="951"/>
      <c r="AP131" s="952"/>
      <c r="AQ131" s="951"/>
      <c r="AR131" s="903"/>
    </row>
    <row r="132" spans="1:44" s="947" customFormat="1" ht="51" x14ac:dyDescent="0.25">
      <c r="A132" s="997" t="s">
        <v>1538</v>
      </c>
      <c r="B132" s="933" t="s">
        <v>1528</v>
      </c>
      <c r="C132" s="997" t="s">
        <v>42</v>
      </c>
      <c r="D132" s="933" t="s">
        <v>1529</v>
      </c>
      <c r="E132" s="940" t="s">
        <v>1026</v>
      </c>
      <c r="F132" s="98" t="s">
        <v>1901</v>
      </c>
      <c r="G132" s="935">
        <v>40214</v>
      </c>
      <c r="H132" s="936">
        <v>1990013</v>
      </c>
      <c r="I132" s="992">
        <v>40176</v>
      </c>
      <c r="J132" s="1022" t="s">
        <v>1900</v>
      </c>
      <c r="K132" s="935">
        <v>40176</v>
      </c>
      <c r="L132" s="936">
        <v>1990013</v>
      </c>
      <c r="M132" s="992">
        <v>40176</v>
      </c>
      <c r="N132" s="992">
        <v>40176</v>
      </c>
      <c r="O132" s="997">
        <v>1</v>
      </c>
      <c r="P132" s="959">
        <v>1990013</v>
      </c>
      <c r="Q132" s="959"/>
      <c r="R132" s="959"/>
      <c r="S132" s="959"/>
      <c r="T132" s="959"/>
      <c r="U132" s="940">
        <v>0</v>
      </c>
      <c r="V132" s="940">
        <v>0</v>
      </c>
      <c r="W132" s="940">
        <v>0</v>
      </c>
      <c r="X132" s="992">
        <v>40200</v>
      </c>
      <c r="Y132" s="992">
        <v>40217</v>
      </c>
      <c r="Z132" s="953"/>
      <c r="AA132" s="953"/>
      <c r="AB132" s="953"/>
      <c r="AC132" s="953"/>
      <c r="AD132" s="953"/>
      <c r="AE132" s="953"/>
      <c r="AF132" s="953"/>
      <c r="AG132" s="953"/>
      <c r="AH132" s="953">
        <v>1990013</v>
      </c>
      <c r="AI132" s="1000" t="s">
        <v>1533</v>
      </c>
      <c r="AJ132" s="960">
        <f>AH132</f>
        <v>1990013</v>
      </c>
      <c r="AK132" s="1001" t="s">
        <v>1536</v>
      </c>
      <c r="AL132" s="1000" t="s">
        <v>1537</v>
      </c>
      <c r="AM132" s="1000"/>
      <c r="AN132" s="941"/>
      <c r="AO132" s="951"/>
      <c r="AP132" s="952"/>
      <c r="AQ132" s="951"/>
      <c r="AR132" s="903"/>
    </row>
    <row r="133" spans="1:44" s="947" customFormat="1" ht="46.5" customHeight="1" x14ac:dyDescent="0.25">
      <c r="A133" s="997" t="s">
        <v>1539</v>
      </c>
      <c r="B133" s="933" t="s">
        <v>1549</v>
      </c>
      <c r="C133" s="997" t="s">
        <v>42</v>
      </c>
      <c r="D133" s="933" t="s">
        <v>1550</v>
      </c>
      <c r="E133" s="940" t="s">
        <v>1551</v>
      </c>
      <c r="F133" s="934" t="s">
        <v>1552</v>
      </c>
      <c r="G133" s="935">
        <v>40163</v>
      </c>
      <c r="H133" s="936">
        <v>9000000</v>
      </c>
      <c r="I133" s="992">
        <v>40176</v>
      </c>
      <c r="J133" s="958" t="s">
        <v>1598</v>
      </c>
      <c r="K133" s="935">
        <v>40176</v>
      </c>
      <c r="L133" s="936">
        <v>8935041</v>
      </c>
      <c r="M133" s="992">
        <v>40176</v>
      </c>
      <c r="N133" s="1028">
        <f>L133/2</f>
        <v>4467520.5</v>
      </c>
      <c r="O133" s="997">
        <v>1</v>
      </c>
      <c r="P133" s="959">
        <v>8935041</v>
      </c>
      <c r="Q133" s="959"/>
      <c r="R133" s="959"/>
      <c r="S133" s="959"/>
      <c r="T133" s="959"/>
      <c r="U133" s="940">
        <v>0</v>
      </c>
      <c r="V133" s="940">
        <v>0</v>
      </c>
      <c r="W133" s="940">
        <v>0</v>
      </c>
      <c r="X133" s="992"/>
      <c r="Y133" s="992"/>
      <c r="Z133" s="953"/>
      <c r="AA133" s="953">
        <v>8935041</v>
      </c>
      <c r="AB133" s="953"/>
      <c r="AC133" s="953"/>
      <c r="AD133" s="953"/>
      <c r="AE133" s="953"/>
      <c r="AF133" s="953"/>
      <c r="AG133" s="953"/>
      <c r="AH133" s="953"/>
      <c r="AI133" s="1000" t="s">
        <v>1533</v>
      </c>
      <c r="AJ133" s="960">
        <f>AA133</f>
        <v>8935041</v>
      </c>
      <c r="AK133" s="1001" t="s">
        <v>1553</v>
      </c>
      <c r="AL133" s="1000" t="s">
        <v>1554</v>
      </c>
      <c r="AM133" s="1000">
        <v>3107585057</v>
      </c>
      <c r="AN133" s="941"/>
      <c r="AO133" s="951"/>
      <c r="AP133" s="952"/>
      <c r="AQ133" s="951"/>
      <c r="AR133" s="903"/>
    </row>
    <row r="134" spans="1:44" s="947" customFormat="1" ht="63.75" x14ac:dyDescent="0.25">
      <c r="A134" s="997" t="s">
        <v>1540</v>
      </c>
      <c r="B134" s="933" t="s">
        <v>1555</v>
      </c>
      <c r="C134" s="997" t="s">
        <v>42</v>
      </c>
      <c r="D134" s="933" t="s">
        <v>1556</v>
      </c>
      <c r="E134" s="940" t="s">
        <v>777</v>
      </c>
      <c r="F134" s="934" t="s">
        <v>1557</v>
      </c>
      <c r="G134" s="935">
        <v>40162</v>
      </c>
      <c r="H134" s="936">
        <v>10000000</v>
      </c>
      <c r="I134" s="992">
        <v>40176</v>
      </c>
      <c r="J134" s="958" t="s">
        <v>1597</v>
      </c>
      <c r="K134" s="935">
        <v>40176</v>
      </c>
      <c r="L134" s="936">
        <v>9953280</v>
      </c>
      <c r="M134" s="992"/>
      <c r="N134" s="992"/>
      <c r="O134" s="997">
        <v>1</v>
      </c>
      <c r="P134" s="959">
        <v>9953280</v>
      </c>
      <c r="Q134" s="959"/>
      <c r="R134" s="959"/>
      <c r="S134" s="959"/>
      <c r="T134" s="959"/>
      <c r="U134" s="940">
        <v>0</v>
      </c>
      <c r="V134" s="940">
        <v>0</v>
      </c>
      <c r="W134" s="940">
        <v>0</v>
      </c>
      <c r="X134" s="992"/>
      <c r="Y134" s="992"/>
      <c r="Z134" s="953"/>
      <c r="AA134" s="953"/>
      <c r="AB134" s="953"/>
      <c r="AC134" s="953"/>
      <c r="AD134" s="953"/>
      <c r="AE134" s="953"/>
      <c r="AF134" s="953">
        <v>9953280</v>
      </c>
      <c r="AG134" s="953"/>
      <c r="AH134" s="953"/>
      <c r="AI134" s="1000" t="s">
        <v>1533</v>
      </c>
      <c r="AJ134" s="960">
        <f>AF134</f>
        <v>9953280</v>
      </c>
      <c r="AK134" s="1001" t="s">
        <v>1558</v>
      </c>
      <c r="AL134" s="1000" t="s">
        <v>1559</v>
      </c>
      <c r="AM134" s="1000">
        <v>3208474850</v>
      </c>
      <c r="AN134" s="941"/>
      <c r="AO134" s="951"/>
      <c r="AP134" s="952"/>
      <c r="AQ134" s="951"/>
      <c r="AR134" s="903"/>
    </row>
    <row r="135" spans="1:44" s="947" customFormat="1" ht="51" x14ac:dyDescent="0.25">
      <c r="A135" s="997" t="s">
        <v>1541</v>
      </c>
      <c r="B135" s="933" t="s">
        <v>1562</v>
      </c>
      <c r="C135" s="997" t="s">
        <v>42</v>
      </c>
      <c r="D135" s="933" t="s">
        <v>196</v>
      </c>
      <c r="E135" s="940" t="s">
        <v>197</v>
      </c>
      <c r="F135" s="98" t="s">
        <v>1898</v>
      </c>
      <c r="G135" s="935">
        <v>40214</v>
      </c>
      <c r="H135" s="936">
        <v>6473643</v>
      </c>
      <c r="I135" s="992">
        <v>40176</v>
      </c>
      <c r="J135" s="1022" t="s">
        <v>1899</v>
      </c>
      <c r="K135" s="935">
        <v>40176</v>
      </c>
      <c r="L135" s="936">
        <v>6473643</v>
      </c>
      <c r="M135" s="992">
        <v>40176</v>
      </c>
      <c r="N135" s="992">
        <v>40190</v>
      </c>
      <c r="O135" s="997">
        <v>1</v>
      </c>
      <c r="P135" s="959">
        <v>12947286</v>
      </c>
      <c r="Q135" s="959"/>
      <c r="R135" s="959"/>
      <c r="S135" s="959"/>
      <c r="T135" s="959"/>
      <c r="U135" s="940">
        <v>0</v>
      </c>
      <c r="V135" s="940">
        <v>0</v>
      </c>
      <c r="W135" s="940">
        <v>0</v>
      </c>
      <c r="X135" s="992">
        <v>40221</v>
      </c>
      <c r="Y135" s="992"/>
      <c r="Z135" s="953"/>
      <c r="AA135" s="953"/>
      <c r="AB135" s="953"/>
      <c r="AC135" s="953"/>
      <c r="AD135" s="953"/>
      <c r="AE135" s="953"/>
      <c r="AF135" s="953">
        <v>12947286</v>
      </c>
      <c r="AG135" s="953"/>
      <c r="AH135" s="953"/>
      <c r="AI135" s="1000" t="s">
        <v>1533</v>
      </c>
      <c r="AJ135" s="960">
        <f>AF135</f>
        <v>12947286</v>
      </c>
      <c r="AK135" s="1001" t="s">
        <v>1564</v>
      </c>
      <c r="AL135" s="1000" t="s">
        <v>1565</v>
      </c>
      <c r="AM135" s="1000">
        <v>3114786584</v>
      </c>
      <c r="AN135" s="941"/>
      <c r="AO135" s="951"/>
      <c r="AP135" s="952"/>
      <c r="AQ135" s="951"/>
      <c r="AR135" s="903"/>
    </row>
    <row r="136" spans="1:44" s="947" customFormat="1" ht="38.25" x14ac:dyDescent="0.25">
      <c r="A136" s="997" t="s">
        <v>1542</v>
      </c>
      <c r="B136" s="933" t="s">
        <v>1560</v>
      </c>
      <c r="C136" s="997" t="s">
        <v>42</v>
      </c>
      <c r="D136" s="933" t="s">
        <v>940</v>
      </c>
      <c r="E136" s="940" t="s">
        <v>82</v>
      </c>
      <c r="F136" s="98" t="s">
        <v>1894</v>
      </c>
      <c r="G136" s="935">
        <v>40214</v>
      </c>
      <c r="H136" s="936">
        <v>4983152</v>
      </c>
      <c r="I136" s="992">
        <v>40176</v>
      </c>
      <c r="J136" s="1022" t="s">
        <v>1895</v>
      </c>
      <c r="K136" s="935">
        <v>40214</v>
      </c>
      <c r="L136" s="936">
        <v>4983152</v>
      </c>
      <c r="M136" s="992">
        <v>40176</v>
      </c>
      <c r="N136" s="992">
        <v>40198</v>
      </c>
      <c r="O136" s="997">
        <v>1</v>
      </c>
      <c r="P136" s="959">
        <v>9966305</v>
      </c>
      <c r="Q136" s="959"/>
      <c r="R136" s="959"/>
      <c r="S136" s="959"/>
      <c r="T136" s="959"/>
      <c r="U136" s="940">
        <v>0</v>
      </c>
      <c r="V136" s="940">
        <v>0</v>
      </c>
      <c r="W136" s="940">
        <v>0</v>
      </c>
      <c r="X136" s="992">
        <v>40220</v>
      </c>
      <c r="Y136" s="992"/>
      <c r="Z136" s="953"/>
      <c r="AA136" s="953">
        <v>9966305</v>
      </c>
      <c r="AB136" s="953"/>
      <c r="AC136" s="953"/>
      <c r="AD136" s="953"/>
      <c r="AE136" s="953"/>
      <c r="AF136" s="953"/>
      <c r="AG136" s="953"/>
      <c r="AH136" s="953"/>
      <c r="AI136" s="1000" t="s">
        <v>1533</v>
      </c>
      <c r="AJ136" s="960">
        <f>AA136</f>
        <v>9966305</v>
      </c>
      <c r="AK136" s="1001" t="s">
        <v>1566</v>
      </c>
      <c r="AL136" s="1000" t="s">
        <v>1567</v>
      </c>
      <c r="AM136" s="1000">
        <v>3208474850</v>
      </c>
      <c r="AN136" s="941"/>
      <c r="AO136" s="951"/>
      <c r="AP136" s="952"/>
      <c r="AQ136" s="951"/>
      <c r="AR136" s="903"/>
    </row>
    <row r="137" spans="1:44" s="947" customFormat="1" ht="63.75" x14ac:dyDescent="0.25">
      <c r="A137" s="997" t="s">
        <v>1543</v>
      </c>
      <c r="B137" s="933" t="s">
        <v>1568</v>
      </c>
      <c r="C137" s="997" t="s">
        <v>42</v>
      </c>
      <c r="D137" s="933" t="s">
        <v>861</v>
      </c>
      <c r="E137" s="940" t="s">
        <v>1569</v>
      </c>
      <c r="F137" s="98" t="s">
        <v>1896</v>
      </c>
      <c r="G137" s="935">
        <v>40214</v>
      </c>
      <c r="H137" s="936">
        <v>4974478</v>
      </c>
      <c r="I137" s="992">
        <v>40176</v>
      </c>
      <c r="J137" s="98" t="s">
        <v>1897</v>
      </c>
      <c r="K137" s="935">
        <v>40176</v>
      </c>
      <c r="L137" s="936">
        <v>4974478</v>
      </c>
      <c r="M137" s="992">
        <v>40176</v>
      </c>
      <c r="N137" s="992">
        <v>39825</v>
      </c>
      <c r="O137" s="997">
        <v>1</v>
      </c>
      <c r="P137" s="959">
        <v>9948956</v>
      </c>
      <c r="Q137" s="959"/>
      <c r="R137" s="959"/>
      <c r="S137" s="959"/>
      <c r="T137" s="959"/>
      <c r="U137" s="940">
        <v>0</v>
      </c>
      <c r="V137" s="940">
        <v>0</v>
      </c>
      <c r="W137" s="940">
        <v>0</v>
      </c>
      <c r="X137" s="992">
        <v>40221</v>
      </c>
      <c r="Y137" s="992"/>
      <c r="Z137" s="953"/>
      <c r="AA137" s="953">
        <v>9948956</v>
      </c>
      <c r="AB137" s="953"/>
      <c r="AC137" s="953"/>
      <c r="AD137" s="953"/>
      <c r="AE137" s="953"/>
      <c r="AF137" s="953"/>
      <c r="AG137" s="953"/>
      <c r="AH137" s="953"/>
      <c r="AI137" s="1000" t="s">
        <v>723</v>
      </c>
      <c r="AJ137" s="960">
        <f>AA137</f>
        <v>9948956</v>
      </c>
      <c r="AK137" s="1001" t="s">
        <v>1590</v>
      </c>
      <c r="AL137" s="1000" t="s">
        <v>1591</v>
      </c>
      <c r="AM137" s="1000">
        <v>3133930130</v>
      </c>
      <c r="AN137" s="941"/>
      <c r="AO137" s="951"/>
      <c r="AP137" s="952"/>
      <c r="AQ137" s="951"/>
      <c r="AR137" s="903"/>
    </row>
    <row r="138" spans="1:44" s="27" customFormat="1" x14ac:dyDescent="0.25">
      <c r="A138" s="923"/>
      <c r="B138" s="925"/>
      <c r="C138" s="923"/>
      <c r="D138" s="925"/>
      <c r="E138" s="926"/>
      <c r="F138" s="370"/>
      <c r="G138" s="931"/>
      <c r="H138" s="21"/>
      <c r="I138" s="924"/>
      <c r="J138" s="28"/>
      <c r="K138" s="931"/>
      <c r="L138" s="21"/>
      <c r="M138" s="924"/>
      <c r="N138" s="924"/>
      <c r="O138" s="923"/>
      <c r="P138" s="930"/>
      <c r="Q138" s="58"/>
      <c r="R138" s="58"/>
      <c r="S138" s="58"/>
      <c r="T138" s="58"/>
      <c r="U138" s="926"/>
      <c r="V138" s="926"/>
      <c r="W138" s="926"/>
      <c r="X138" s="924"/>
      <c r="Y138" s="924"/>
      <c r="Z138" s="24"/>
      <c r="AA138" s="24"/>
      <c r="AB138" s="24"/>
      <c r="AC138" s="24"/>
      <c r="AD138" s="24"/>
      <c r="AE138" s="24"/>
      <c r="AF138" s="24"/>
      <c r="AG138" s="24"/>
      <c r="AH138" s="24"/>
      <c r="AI138" s="26"/>
      <c r="AJ138" s="25"/>
      <c r="AK138" s="26"/>
      <c r="AL138" s="39"/>
      <c r="AM138" s="26"/>
      <c r="AN138" s="53"/>
      <c r="AO138" s="276"/>
      <c r="AP138" s="345"/>
      <c r="AQ138" s="276"/>
      <c r="AR138" s="903"/>
    </row>
    <row r="139" spans="1:44" s="27" customFormat="1" x14ac:dyDescent="0.25">
      <c r="A139" s="923"/>
      <c r="B139" s="925"/>
      <c r="C139" s="923"/>
      <c r="D139" s="925"/>
      <c r="E139" s="926"/>
      <c r="F139" s="370"/>
      <c r="G139" s="931"/>
      <c r="H139" s="21"/>
      <c r="I139" s="924"/>
      <c r="J139" s="28"/>
      <c r="K139" s="931"/>
      <c r="L139" s="21"/>
      <c r="M139" s="924"/>
      <c r="N139" s="924"/>
      <c r="O139" s="923"/>
      <c r="P139" s="930"/>
      <c r="Q139" s="58"/>
      <c r="R139" s="58"/>
      <c r="S139" s="58"/>
      <c r="T139" s="58"/>
      <c r="U139" s="926"/>
      <c r="V139" s="926"/>
      <c r="W139" s="926"/>
      <c r="X139" s="924"/>
      <c r="Y139" s="924"/>
      <c r="Z139" s="24"/>
      <c r="AA139" s="24"/>
      <c r="AB139" s="24"/>
      <c r="AC139" s="24"/>
      <c r="AD139" s="24"/>
      <c r="AE139" s="24"/>
      <c r="AF139" s="24"/>
      <c r="AG139" s="24"/>
      <c r="AH139" s="24"/>
      <c r="AI139" s="26"/>
      <c r="AJ139" s="25"/>
      <c r="AK139" s="26"/>
      <c r="AL139" s="39"/>
      <c r="AM139" s="26"/>
      <c r="AN139" s="53"/>
      <c r="AO139" s="276"/>
      <c r="AP139" s="345"/>
      <c r="AQ139" s="276"/>
      <c r="AR139" s="903"/>
    </row>
    <row r="140" spans="1:44" s="27" customFormat="1" x14ac:dyDescent="0.25">
      <c r="A140" s="923"/>
      <c r="B140" s="925"/>
      <c r="C140" s="923"/>
      <c r="D140" s="925"/>
      <c r="E140" s="926"/>
      <c r="F140" s="370"/>
      <c r="G140" s="931"/>
      <c r="H140" s="21"/>
      <c r="I140" s="924"/>
      <c r="J140" s="28"/>
      <c r="K140" s="931"/>
      <c r="L140" s="21"/>
      <c r="M140" s="924"/>
      <c r="N140" s="924"/>
      <c r="O140" s="923"/>
      <c r="P140" s="930"/>
      <c r="Q140" s="58"/>
      <c r="R140" s="58"/>
      <c r="S140" s="58"/>
      <c r="T140" s="58"/>
      <c r="U140" s="926"/>
      <c r="V140" s="926"/>
      <c r="W140" s="926"/>
      <c r="X140" s="924"/>
      <c r="Y140" s="924"/>
      <c r="Z140" s="24"/>
      <c r="AA140" s="24"/>
      <c r="AB140" s="24"/>
      <c r="AC140" s="24"/>
      <c r="AD140" s="24"/>
      <c r="AE140" s="24"/>
      <c r="AF140" s="24"/>
      <c r="AG140" s="24"/>
      <c r="AH140" s="24"/>
      <c r="AI140" s="26"/>
      <c r="AJ140" s="25"/>
      <c r="AK140" s="26"/>
      <c r="AL140" s="39"/>
      <c r="AM140" s="26"/>
      <c r="AN140" s="53"/>
      <c r="AO140" s="276"/>
      <c r="AP140" s="345"/>
      <c r="AQ140" s="276"/>
      <c r="AR140" s="903"/>
    </row>
    <row r="141" spans="1:44" s="27" customFormat="1" x14ac:dyDescent="0.25">
      <c r="A141" s="923"/>
      <c r="B141" s="925"/>
      <c r="C141" s="923"/>
      <c r="D141" s="925"/>
      <c r="E141" s="926"/>
      <c r="F141" s="370"/>
      <c r="G141" s="931"/>
      <c r="H141" s="21"/>
      <c r="I141" s="924"/>
      <c r="J141" s="28"/>
      <c r="K141" s="931"/>
      <c r="L141" s="21"/>
      <c r="M141" s="924"/>
      <c r="N141" s="924"/>
      <c r="O141" s="923"/>
      <c r="P141" s="930"/>
      <c r="Q141" s="58"/>
      <c r="R141" s="58"/>
      <c r="S141" s="58"/>
      <c r="T141" s="58"/>
      <c r="U141" s="926"/>
      <c r="V141" s="926"/>
      <c r="W141" s="926"/>
      <c r="X141" s="924"/>
      <c r="Y141" s="924"/>
      <c r="Z141" s="24"/>
      <c r="AA141" s="24"/>
      <c r="AB141" s="24"/>
      <c r="AC141" s="24"/>
      <c r="AD141" s="24"/>
      <c r="AE141" s="24"/>
      <c r="AF141" s="24"/>
      <c r="AG141" s="24"/>
      <c r="AH141" s="24"/>
      <c r="AI141" s="26"/>
      <c r="AJ141" s="25"/>
      <c r="AK141" s="26"/>
      <c r="AL141" s="39"/>
      <c r="AM141" s="26"/>
      <c r="AN141" s="53"/>
      <c r="AO141" s="276"/>
      <c r="AP141" s="345"/>
      <c r="AQ141" s="276"/>
      <c r="AR141" s="903"/>
    </row>
    <row r="142" spans="1:44" s="27" customFormat="1" ht="14.25" customHeight="1" x14ac:dyDescent="0.25">
      <c r="A142" s="923"/>
      <c r="B142" s="925"/>
      <c r="C142" s="923"/>
      <c r="D142" s="925"/>
      <c r="E142" s="926"/>
      <c r="F142" s="370"/>
      <c r="G142" s="931"/>
      <c r="H142" s="21"/>
      <c r="I142" s="924"/>
      <c r="J142" s="28"/>
      <c r="K142" s="931"/>
      <c r="L142" s="21"/>
      <c r="M142" s="924"/>
      <c r="N142" s="924"/>
      <c r="O142" s="923"/>
      <c r="P142" s="930"/>
      <c r="Q142" s="58"/>
      <c r="R142" s="58"/>
      <c r="S142" s="58"/>
      <c r="T142" s="58"/>
      <c r="U142" s="926"/>
      <c r="V142" s="926"/>
      <c r="W142" s="926"/>
      <c r="X142" s="924"/>
      <c r="Y142" s="924"/>
      <c r="Z142" s="24"/>
      <c r="AA142" s="24"/>
      <c r="AB142" s="24"/>
      <c r="AC142" s="24"/>
      <c r="AD142" s="24"/>
      <c r="AE142" s="24"/>
      <c r="AF142" s="24"/>
      <c r="AG142" s="24"/>
      <c r="AH142" s="24"/>
      <c r="AI142" s="26"/>
      <c r="AJ142" s="25">
        <f t="shared" si="4"/>
        <v>0</v>
      </c>
      <c r="AK142" s="26"/>
      <c r="AL142" s="39"/>
      <c r="AM142" s="26"/>
      <c r="AN142" s="53"/>
      <c r="AO142" s="276"/>
      <c r="AP142" s="345"/>
      <c r="AQ142" s="276"/>
      <c r="AR142" s="903"/>
    </row>
    <row r="143" spans="1:44" s="27" customFormat="1" x14ac:dyDescent="0.25">
      <c r="A143" s="923"/>
      <c r="B143" s="925"/>
      <c r="C143" s="923"/>
      <c r="D143" s="925"/>
      <c r="E143" s="926"/>
      <c r="F143" s="370"/>
      <c r="G143" s="931"/>
      <c r="H143" s="21"/>
      <c r="I143" s="924"/>
      <c r="J143" s="28"/>
      <c r="K143" s="931"/>
      <c r="L143" s="21"/>
      <c r="M143" s="924"/>
      <c r="N143" s="924"/>
      <c r="O143" s="923"/>
      <c r="P143" s="930"/>
      <c r="Q143" s="58"/>
      <c r="R143" s="58"/>
      <c r="S143" s="58"/>
      <c r="T143" s="58"/>
      <c r="U143" s="926"/>
      <c r="V143" s="926"/>
      <c r="W143" s="926"/>
      <c r="X143" s="924"/>
      <c r="Y143" s="924"/>
      <c r="Z143" s="24"/>
      <c r="AA143" s="24"/>
      <c r="AB143" s="24"/>
      <c r="AC143" s="24"/>
      <c r="AD143" s="24"/>
      <c r="AE143" s="24"/>
      <c r="AF143" s="24"/>
      <c r="AG143" s="24"/>
      <c r="AH143" s="24"/>
      <c r="AI143" s="26"/>
      <c r="AJ143" s="25"/>
      <c r="AK143" s="26"/>
      <c r="AL143" s="39"/>
      <c r="AM143" s="26"/>
      <c r="AN143" s="53"/>
      <c r="AO143" s="276"/>
      <c r="AP143" s="345"/>
      <c r="AQ143" s="276"/>
      <c r="AR143" s="903"/>
    </row>
    <row r="144" spans="1:44" s="27" customFormat="1" x14ac:dyDescent="0.25">
      <c r="A144" s="923"/>
      <c r="B144" s="925"/>
      <c r="C144" s="923"/>
      <c r="D144" s="41"/>
      <c r="E144" s="926"/>
      <c r="F144" s="370"/>
      <c r="G144" s="931"/>
      <c r="H144" s="21"/>
      <c r="I144" s="924"/>
      <c r="J144" s="28"/>
      <c r="K144" s="931"/>
      <c r="L144" s="21"/>
      <c r="M144" s="924"/>
      <c r="N144" s="924"/>
      <c r="O144" s="923"/>
      <c r="P144" s="930"/>
      <c r="Q144" s="58"/>
      <c r="R144" s="58"/>
      <c r="S144" s="58"/>
      <c r="T144" s="58"/>
      <c r="U144" s="926"/>
      <c r="V144" s="926"/>
      <c r="W144" s="926"/>
      <c r="X144" s="924"/>
      <c r="Y144" s="924"/>
      <c r="Z144" s="24"/>
      <c r="AA144" s="24"/>
      <c r="AB144" s="24"/>
      <c r="AC144" s="24"/>
      <c r="AD144" s="24"/>
      <c r="AE144" s="24"/>
      <c r="AF144" s="24"/>
      <c r="AG144" s="24"/>
      <c r="AH144" s="24"/>
      <c r="AI144" s="26"/>
      <c r="AJ144" s="25"/>
      <c r="AK144" s="26"/>
      <c r="AL144" s="23"/>
      <c r="AN144" s="53"/>
      <c r="AO144" s="276"/>
      <c r="AP144" s="345"/>
      <c r="AQ144" s="276"/>
      <c r="AR144" s="903"/>
    </row>
    <row r="145" spans="1:44" s="27" customFormat="1" x14ac:dyDescent="0.25">
      <c r="A145" s="923"/>
      <c r="B145" s="925"/>
      <c r="C145" s="923"/>
      <c r="D145" s="41"/>
      <c r="E145" s="926"/>
      <c r="F145" s="370"/>
      <c r="G145" s="931"/>
      <c r="H145" s="21"/>
      <c r="I145" s="924"/>
      <c r="J145" s="28"/>
      <c r="K145" s="931"/>
      <c r="L145" s="21"/>
      <c r="M145" s="924"/>
      <c r="N145" s="924"/>
      <c r="O145" s="923"/>
      <c r="P145" s="930"/>
      <c r="Q145" s="58"/>
      <c r="R145" s="58"/>
      <c r="S145" s="58"/>
      <c r="T145" s="58"/>
      <c r="U145" s="926"/>
      <c r="V145" s="926"/>
      <c r="W145" s="926"/>
      <c r="X145" s="924"/>
      <c r="Y145" s="924"/>
      <c r="Z145" s="24"/>
      <c r="AA145" s="24"/>
      <c r="AB145" s="24"/>
      <c r="AC145" s="24"/>
      <c r="AD145" s="24"/>
      <c r="AE145" s="24"/>
      <c r="AF145" s="24"/>
      <c r="AG145" s="24"/>
      <c r="AH145" s="24"/>
      <c r="AI145" s="26"/>
      <c r="AJ145" s="25"/>
      <c r="AK145" s="26"/>
      <c r="AL145" s="23"/>
      <c r="AN145" s="53"/>
      <c r="AO145" s="276"/>
      <c r="AP145" s="345"/>
      <c r="AQ145" s="276"/>
      <c r="AR145" s="903"/>
    </row>
    <row r="146" spans="1:44" s="27" customFormat="1" x14ac:dyDescent="0.25">
      <c r="A146" s="923"/>
      <c r="B146" s="925"/>
      <c r="C146" s="923"/>
      <c r="D146" s="41"/>
      <c r="E146" s="926"/>
      <c r="F146" s="370"/>
      <c r="G146" s="931"/>
      <c r="H146" s="21"/>
      <c r="I146" s="924"/>
      <c r="J146" s="42"/>
      <c r="K146" s="931"/>
      <c r="L146" s="21"/>
      <c r="M146" s="924"/>
      <c r="N146" s="924"/>
      <c r="O146" s="923"/>
      <c r="P146" s="930"/>
      <c r="Q146" s="58"/>
      <c r="R146" s="58"/>
      <c r="S146" s="58"/>
      <c r="T146" s="58"/>
      <c r="U146" s="926"/>
      <c r="V146" s="926"/>
      <c r="W146" s="926"/>
      <c r="X146" s="924"/>
      <c r="Y146" s="924"/>
      <c r="Z146" s="24"/>
      <c r="AA146" s="24"/>
      <c r="AB146" s="24"/>
      <c r="AC146" s="24"/>
      <c r="AD146" s="24"/>
      <c r="AE146" s="24"/>
      <c r="AF146" s="24"/>
      <c r="AG146" s="24"/>
      <c r="AH146" s="24"/>
      <c r="AI146" s="26"/>
      <c r="AJ146" s="25"/>
      <c r="AK146" s="26"/>
      <c r="AL146" s="23"/>
      <c r="AN146" s="53"/>
      <c r="AO146" s="276"/>
      <c r="AP146" s="345"/>
      <c r="AQ146" s="276"/>
      <c r="AR146" s="903"/>
    </row>
    <row r="147" spans="1:44" x14ac:dyDescent="0.25">
      <c r="A147" s="43"/>
      <c r="B147" s="44"/>
      <c r="C147" s="44"/>
      <c r="D147" s="44"/>
      <c r="E147" s="44"/>
      <c r="F147" s="44"/>
      <c r="G147" s="44"/>
      <c r="H147" s="44"/>
      <c r="I147" s="44"/>
      <c r="J147" s="3"/>
      <c r="K147" s="44"/>
      <c r="L147" s="44"/>
      <c r="M147" s="44"/>
      <c r="N147" s="44"/>
      <c r="O147" s="44"/>
      <c r="P147" s="68"/>
      <c r="Q147" s="61"/>
      <c r="R147" s="61"/>
      <c r="S147" s="61"/>
      <c r="T147" s="61"/>
      <c r="Z147" s="45"/>
      <c r="AA147" s="45"/>
      <c r="AB147" s="45"/>
      <c r="AC147" s="45"/>
      <c r="AD147" s="45"/>
      <c r="AE147" s="45"/>
      <c r="AF147" s="45"/>
      <c r="AG147" s="45"/>
      <c r="AH147" s="45"/>
      <c r="AN147" s="906"/>
    </row>
    <row r="148" spans="1:44" x14ac:dyDescent="0.25">
      <c r="A148" s="46"/>
      <c r="B148" s="3"/>
      <c r="C148" s="3"/>
      <c r="D148" s="3"/>
      <c r="E148" s="3"/>
      <c r="F148" s="3"/>
      <c r="G148" s="3"/>
      <c r="H148" s="3"/>
      <c r="I148" s="3"/>
      <c r="J148" s="3"/>
      <c r="K148" s="3"/>
      <c r="L148" s="3"/>
      <c r="M148" s="3"/>
      <c r="N148" s="3"/>
      <c r="O148" s="3"/>
      <c r="P148" s="69"/>
      <c r="Q148" s="61"/>
      <c r="R148" s="61"/>
      <c r="S148" s="61"/>
      <c r="T148" s="61"/>
      <c r="Z148" s="45"/>
      <c r="AA148" s="45"/>
      <c r="AB148" s="45"/>
      <c r="AC148" s="45"/>
      <c r="AD148" s="45"/>
      <c r="AE148" s="45"/>
      <c r="AF148" s="45"/>
      <c r="AG148" s="45"/>
      <c r="AH148" s="45"/>
      <c r="AN148" s="906"/>
    </row>
    <row r="149" spans="1:44" x14ac:dyDescent="0.25">
      <c r="A149" s="46"/>
      <c r="B149" s="3"/>
      <c r="C149" s="3"/>
      <c r="D149" s="3"/>
      <c r="E149" s="3"/>
      <c r="F149" s="3"/>
      <c r="G149" s="3"/>
      <c r="H149" s="3"/>
      <c r="I149" s="3"/>
      <c r="J149" s="3"/>
      <c r="K149" s="3"/>
      <c r="L149" s="3"/>
      <c r="M149" s="3"/>
      <c r="N149" s="3"/>
      <c r="O149" s="3"/>
      <c r="P149" s="70"/>
      <c r="Q149" s="62"/>
      <c r="R149" s="62"/>
      <c r="S149" s="62"/>
      <c r="T149" s="62"/>
      <c r="Z149" s="45"/>
      <c r="AA149" s="45"/>
      <c r="AB149" s="45"/>
      <c r="AC149" s="45"/>
      <c r="AD149" s="45"/>
      <c r="AE149" s="45"/>
      <c r="AF149" s="45"/>
      <c r="AG149" s="45"/>
      <c r="AH149" s="45"/>
      <c r="AN149" s="906"/>
    </row>
    <row r="150" spans="1:44" x14ac:dyDescent="0.25">
      <c r="A150" s="46"/>
      <c r="B150" s="3"/>
      <c r="C150" s="3"/>
      <c r="D150" s="3"/>
      <c r="E150" s="3"/>
      <c r="F150" s="3"/>
      <c r="G150" s="3"/>
      <c r="H150" s="3"/>
      <c r="I150" s="3"/>
      <c r="J150" s="3"/>
      <c r="K150" s="3"/>
      <c r="L150" s="3"/>
      <c r="M150" s="3"/>
      <c r="N150" s="3"/>
      <c r="O150" s="3"/>
      <c r="P150" s="70"/>
      <c r="Q150" s="62"/>
      <c r="R150" s="62"/>
      <c r="S150" s="62"/>
      <c r="T150" s="62"/>
      <c r="Z150" s="45"/>
      <c r="AA150" s="45"/>
      <c r="AB150" s="45"/>
      <c r="AC150" s="45"/>
      <c r="AD150" s="45"/>
      <c r="AE150" s="45"/>
      <c r="AF150" s="45"/>
      <c r="AG150" s="45"/>
      <c r="AH150" s="45"/>
      <c r="AN150" s="906"/>
    </row>
    <row r="151" spans="1:44" x14ac:dyDescent="0.25">
      <c r="A151" s="46"/>
      <c r="B151" s="3"/>
      <c r="C151" s="3"/>
      <c r="D151" s="3"/>
      <c r="E151" s="3"/>
      <c r="F151" s="3"/>
      <c r="G151" s="3"/>
      <c r="H151" s="3"/>
      <c r="I151" s="3"/>
      <c r="J151" s="3"/>
      <c r="K151" s="3"/>
      <c r="L151" s="3"/>
      <c r="M151" s="3"/>
      <c r="N151" s="3"/>
      <c r="O151" s="3"/>
      <c r="P151" s="70"/>
      <c r="Q151" s="62"/>
      <c r="R151" s="62"/>
      <c r="S151" s="62"/>
      <c r="T151" s="62"/>
      <c r="Z151" s="45"/>
      <c r="AA151" s="45"/>
      <c r="AB151" s="45"/>
      <c r="AC151" s="45"/>
      <c r="AD151" s="45"/>
      <c r="AE151" s="45"/>
      <c r="AF151" s="45"/>
      <c r="AG151" s="45"/>
      <c r="AH151" s="45"/>
      <c r="AN151" s="906"/>
    </row>
    <row r="152" spans="1:44" x14ac:dyDescent="0.25">
      <c r="A152" s="46"/>
      <c r="B152" s="3"/>
      <c r="C152" s="3"/>
      <c r="D152" s="3"/>
      <c r="E152" s="3"/>
      <c r="F152" s="3"/>
      <c r="G152" s="3"/>
      <c r="H152" s="3"/>
      <c r="I152" s="3"/>
      <c r="J152" s="3"/>
      <c r="K152" s="3"/>
      <c r="L152" s="3"/>
      <c r="M152" s="3"/>
      <c r="N152" s="3"/>
      <c r="O152" s="3"/>
      <c r="P152" s="70"/>
      <c r="Q152" s="62"/>
      <c r="R152" s="62"/>
      <c r="S152" s="62"/>
      <c r="T152" s="62"/>
      <c r="Z152" s="45"/>
      <c r="AA152" s="45"/>
      <c r="AB152" s="45"/>
      <c r="AC152" s="45"/>
      <c r="AD152" s="45"/>
      <c r="AE152" s="45"/>
      <c r="AF152" s="45"/>
      <c r="AG152" s="45"/>
      <c r="AH152" s="45"/>
      <c r="AN152" s="906"/>
    </row>
    <row r="153" spans="1:44" x14ac:dyDescent="0.25">
      <c r="A153" s="46"/>
      <c r="B153" s="3"/>
      <c r="C153" s="3"/>
      <c r="D153" s="3"/>
      <c r="E153" s="3"/>
      <c r="F153" s="3"/>
      <c r="G153" s="3"/>
      <c r="H153" s="3"/>
      <c r="I153" s="3"/>
      <c r="J153" s="3"/>
      <c r="K153" s="3"/>
      <c r="L153" s="3"/>
      <c r="M153" s="3"/>
      <c r="N153" s="3"/>
      <c r="O153" s="3"/>
      <c r="P153" s="70"/>
      <c r="Q153" s="62"/>
      <c r="R153" s="62"/>
      <c r="S153" s="62"/>
      <c r="T153" s="62"/>
      <c r="Z153" s="45"/>
      <c r="AA153" s="45"/>
      <c r="AB153" s="45"/>
      <c r="AC153" s="45"/>
      <c r="AD153" s="45"/>
      <c r="AE153" s="45"/>
      <c r="AF153" s="45"/>
      <c r="AG153" s="45"/>
      <c r="AH153" s="45"/>
      <c r="AN153" s="906"/>
    </row>
    <row r="154" spans="1:44" x14ac:dyDescent="0.25">
      <c r="A154" s="46"/>
      <c r="B154" s="3"/>
      <c r="C154" s="3"/>
      <c r="D154" s="3"/>
      <c r="E154" s="3"/>
      <c r="F154" s="3"/>
      <c r="G154" s="3"/>
      <c r="H154" s="3"/>
      <c r="I154" s="3"/>
      <c r="J154" s="3"/>
      <c r="K154" s="3"/>
      <c r="L154" s="3"/>
      <c r="M154" s="3"/>
      <c r="N154" s="3"/>
      <c r="O154" s="3"/>
      <c r="P154" s="70"/>
      <c r="Q154" s="62"/>
      <c r="R154" s="62"/>
      <c r="S154" s="62"/>
      <c r="T154" s="62"/>
      <c r="Z154" s="45"/>
      <c r="AA154" s="45"/>
      <c r="AB154" s="45"/>
      <c r="AC154" s="45"/>
      <c r="AD154" s="45"/>
      <c r="AE154" s="45"/>
      <c r="AF154" s="45"/>
      <c r="AG154" s="45"/>
      <c r="AH154" s="45"/>
      <c r="AN154" s="906"/>
    </row>
    <row r="155" spans="1:44" x14ac:dyDescent="0.25">
      <c r="A155" s="46"/>
      <c r="B155" s="3"/>
      <c r="C155" s="3"/>
      <c r="D155" s="3"/>
      <c r="E155" s="3"/>
      <c r="F155" s="3"/>
      <c r="G155" s="3"/>
      <c r="H155" s="3"/>
      <c r="I155" s="3"/>
      <c r="J155" s="3"/>
      <c r="K155" s="3"/>
      <c r="L155" s="3"/>
      <c r="M155" s="3"/>
      <c r="N155" s="3"/>
      <c r="O155" s="3"/>
      <c r="P155" s="70"/>
      <c r="Q155" s="62"/>
      <c r="R155" s="62"/>
      <c r="S155" s="62"/>
      <c r="T155" s="62"/>
      <c r="Z155" s="45"/>
      <c r="AA155" s="45"/>
      <c r="AB155" s="45"/>
      <c r="AC155" s="45"/>
      <c r="AD155" s="45"/>
      <c r="AE155" s="45"/>
      <c r="AF155" s="45"/>
      <c r="AG155" s="45"/>
      <c r="AH155" s="45"/>
      <c r="AN155" s="906"/>
    </row>
    <row r="156" spans="1:44" x14ac:dyDescent="0.25">
      <c r="A156" s="47"/>
      <c r="B156" s="8"/>
      <c r="C156" s="8"/>
      <c r="D156" s="8"/>
      <c r="E156" s="8"/>
      <c r="F156" s="8"/>
      <c r="G156" s="8"/>
      <c r="H156" s="8"/>
      <c r="I156" s="8"/>
      <c r="J156" s="8"/>
      <c r="K156" s="8"/>
      <c r="L156" s="8"/>
      <c r="M156" s="8"/>
      <c r="N156" s="8"/>
      <c r="O156" s="8"/>
      <c r="P156" s="71"/>
      <c r="Q156" s="62"/>
      <c r="R156" s="62"/>
      <c r="S156" s="62"/>
      <c r="T156" s="62"/>
      <c r="Z156" s="45"/>
      <c r="AA156" s="45"/>
      <c r="AB156" s="45"/>
      <c r="AC156" s="45"/>
      <c r="AD156" s="45"/>
      <c r="AE156" s="45"/>
      <c r="AF156" s="45"/>
      <c r="AG156" s="45"/>
      <c r="AH156" s="45"/>
      <c r="AN156" s="906"/>
    </row>
    <row r="157" spans="1:44" x14ac:dyDescent="0.25">
      <c r="Z157" s="45"/>
      <c r="AA157" s="45"/>
      <c r="AB157" s="45"/>
      <c r="AC157" s="45"/>
      <c r="AD157" s="45"/>
      <c r="AE157" s="45"/>
      <c r="AF157" s="45"/>
      <c r="AG157" s="45"/>
      <c r="AH157" s="45"/>
      <c r="AN157" s="906"/>
    </row>
    <row r="158" spans="1:44" x14ac:dyDescent="0.25">
      <c r="Z158" s="45"/>
      <c r="AA158" s="45"/>
      <c r="AB158" s="45"/>
      <c r="AC158" s="45"/>
      <c r="AD158" s="45"/>
      <c r="AE158" s="45"/>
      <c r="AF158" s="45"/>
      <c r="AG158" s="45"/>
      <c r="AH158" s="45"/>
      <c r="AN158" s="906"/>
    </row>
    <row r="159" spans="1:44" x14ac:dyDescent="0.25">
      <c r="I159" s="65">
        <v>10350000</v>
      </c>
      <c r="J159" s="65"/>
      <c r="K159" s="65">
        <v>125729791</v>
      </c>
      <c r="L159" s="51">
        <f>K159*4.93%</f>
        <v>6198478.6963</v>
      </c>
      <c r="M159" s="51">
        <f>ROUND(L159+3010,0)</f>
        <v>6201489</v>
      </c>
      <c r="Z159" s="45"/>
      <c r="AA159" s="45"/>
      <c r="AB159" s="45"/>
      <c r="AC159" s="45"/>
      <c r="AD159" s="45"/>
      <c r="AE159" s="45"/>
      <c r="AF159" s="45"/>
      <c r="AG159" s="45"/>
      <c r="AH159" s="45"/>
      <c r="AN159" s="906"/>
    </row>
    <row r="160" spans="1:44" x14ac:dyDescent="0.25">
      <c r="I160" s="65"/>
      <c r="J160" s="65"/>
      <c r="K160" s="65">
        <v>84148297</v>
      </c>
      <c r="L160" s="65">
        <f>K160*4.93%</f>
        <v>4148511.0420999997</v>
      </c>
      <c r="M160" s="65">
        <v>4148511</v>
      </c>
      <c r="Z160" s="45"/>
      <c r="AA160" s="45"/>
      <c r="AB160" s="45"/>
      <c r="AC160" s="45"/>
      <c r="AD160" s="45"/>
      <c r="AE160" s="45"/>
      <c r="AF160" s="45"/>
      <c r="AG160" s="45"/>
      <c r="AH160" s="45"/>
      <c r="AN160" s="906"/>
    </row>
    <row r="161" spans="2:40" x14ac:dyDescent="0.25">
      <c r="D161" s="48"/>
      <c r="G161" s="221"/>
      <c r="I161" s="65"/>
      <c r="J161" s="65"/>
      <c r="K161" s="65">
        <f>SUM(K159:K160)</f>
        <v>209878088</v>
      </c>
      <c r="L161" s="65">
        <f>SUM(L159:L160)</f>
        <v>10346989.738399999</v>
      </c>
      <c r="M161" s="65"/>
      <c r="Z161" s="45"/>
      <c r="AA161" s="45"/>
      <c r="AB161" s="45"/>
      <c r="AC161" s="45"/>
      <c r="AD161" s="45"/>
      <c r="AE161" s="45"/>
      <c r="AF161" s="45"/>
      <c r="AG161" s="45"/>
      <c r="AH161" s="45"/>
      <c r="AN161" s="906"/>
    </row>
    <row r="162" spans="2:40" x14ac:dyDescent="0.25">
      <c r="D162" s="48"/>
      <c r="G162" s="221"/>
      <c r="I162" s="65"/>
      <c r="J162" s="65"/>
      <c r="K162" s="65"/>
      <c r="L162" s="65"/>
      <c r="M162" s="65">
        <f>M159+L160</f>
        <v>10350000.042099999</v>
      </c>
      <c r="Z162" s="45"/>
      <c r="AA162" s="45"/>
      <c r="AB162" s="45"/>
      <c r="AC162" s="45"/>
      <c r="AD162" s="45"/>
      <c r="AE162" s="45"/>
      <c r="AF162" s="45"/>
      <c r="AG162" s="45"/>
      <c r="AH162" s="45"/>
      <c r="AN162" s="906"/>
    </row>
    <row r="163" spans="2:40" x14ac:dyDescent="0.25">
      <c r="D163" s="48"/>
      <c r="G163" s="221"/>
      <c r="M163" s="52"/>
      <c r="Z163" s="45"/>
      <c r="AA163" s="45"/>
      <c r="AB163" s="45"/>
      <c r="AC163" s="45"/>
      <c r="AD163" s="45"/>
      <c r="AE163" s="45"/>
      <c r="AF163" s="45"/>
      <c r="AG163" s="45"/>
      <c r="AH163" s="45"/>
      <c r="AN163" s="906"/>
    </row>
    <row r="164" spans="2:40" x14ac:dyDescent="0.25">
      <c r="H164" s="65"/>
      <c r="M164" s="52"/>
      <c r="Z164" s="45"/>
      <c r="AA164" s="45"/>
      <c r="AB164" s="45"/>
      <c r="AC164" s="45"/>
      <c r="AD164" s="45"/>
      <c r="AE164" s="45"/>
      <c r="AF164" s="45"/>
      <c r="AG164" s="45"/>
      <c r="AH164" s="45"/>
      <c r="AN164" s="906"/>
    </row>
    <row r="165" spans="2:40" x14ac:dyDescent="0.25">
      <c r="G165" s="65"/>
      <c r="H165" s="65"/>
      <c r="I165" s="65"/>
      <c r="J165" s="65"/>
      <c r="K165" s="65"/>
      <c r="L165" s="65">
        <f>I159-K165</f>
        <v>10350000</v>
      </c>
      <c r="M165" s="65"/>
      <c r="N165" s="65"/>
      <c r="O165" s="65"/>
      <c r="P165" s="357"/>
      <c r="Y165" s="65"/>
      <c r="Z165" s="65"/>
      <c r="AA165" s="65"/>
      <c r="AB165" s="65"/>
      <c r="AC165" s="65"/>
      <c r="AD165" s="65"/>
      <c r="AE165" s="65"/>
      <c r="AF165" s="65"/>
      <c r="AG165" s="45"/>
      <c r="AH165" s="45"/>
      <c r="AN165" s="906"/>
    </row>
    <row r="166" spans="2:40" x14ac:dyDescent="0.25">
      <c r="G166" s="65"/>
      <c r="H166" s="65"/>
      <c r="I166" s="65"/>
      <c r="J166" s="65"/>
      <c r="K166" s="65"/>
      <c r="L166" s="65"/>
      <c r="M166" s="65"/>
      <c r="N166" s="65"/>
      <c r="O166" s="65"/>
      <c r="P166" s="357"/>
      <c r="Y166" s="65"/>
      <c r="Z166" s="65"/>
      <c r="AA166" s="65"/>
      <c r="AB166" s="65"/>
      <c r="AC166" s="65"/>
      <c r="AD166" s="65"/>
      <c r="AE166" s="65"/>
      <c r="AF166" s="65"/>
      <c r="AG166" s="45"/>
      <c r="AH166" s="45"/>
      <c r="AN166" s="906"/>
    </row>
    <row r="167" spans="2:40" x14ac:dyDescent="0.25">
      <c r="G167" s="65"/>
      <c r="H167" s="65"/>
      <c r="I167" s="65"/>
      <c r="J167" s="65"/>
      <c r="K167" s="65"/>
      <c r="L167" s="65"/>
      <c r="M167" s="65"/>
      <c r="N167" s="65"/>
      <c r="O167" s="65"/>
      <c r="P167" s="357"/>
      <c r="Y167" s="65"/>
      <c r="Z167" s="65"/>
      <c r="AA167" s="65"/>
      <c r="AB167" s="221"/>
      <c r="AC167" s="65"/>
      <c r="AD167" s="65"/>
      <c r="AE167" s="65"/>
      <c r="AF167" s="65">
        <v>35955772.5</v>
      </c>
      <c r="AG167" s="45"/>
      <c r="AH167" s="45"/>
      <c r="AJ167" s="65"/>
      <c r="AK167" s="65"/>
      <c r="AN167" s="906"/>
    </row>
    <row r="168" spans="2:40" x14ac:dyDescent="0.25">
      <c r="G168" s="65"/>
      <c r="H168" s="65"/>
      <c r="I168" s="65"/>
      <c r="J168" s="65"/>
      <c r="K168" s="65"/>
      <c r="L168" s="65"/>
      <c r="M168" s="65"/>
      <c r="N168" s="65"/>
      <c r="O168" s="65"/>
      <c r="P168" s="357"/>
      <c r="Y168" s="65"/>
      <c r="Z168" s="65"/>
      <c r="AA168" s="65"/>
      <c r="AB168" s="221"/>
      <c r="AC168" s="65"/>
      <c r="AD168" s="65"/>
      <c r="AE168" s="65"/>
      <c r="AF168" s="65"/>
      <c r="AG168" s="45"/>
      <c r="AH168" s="45"/>
      <c r="AJ168" s="65">
        <v>115597528</v>
      </c>
      <c r="AK168" s="65"/>
      <c r="AN168" s="906"/>
    </row>
    <row r="169" spans="2:40" x14ac:dyDescent="0.25">
      <c r="G169" s="65"/>
      <c r="H169" s="65"/>
      <c r="I169" s="65"/>
      <c r="J169" s="65"/>
      <c r="K169" s="65"/>
      <c r="L169" s="65"/>
      <c r="M169" s="65"/>
      <c r="N169" s="65"/>
      <c r="O169" s="65"/>
      <c r="P169" s="357"/>
      <c r="Y169" s="65"/>
      <c r="Z169" s="65"/>
      <c r="AA169" s="65"/>
      <c r="AB169" s="387"/>
      <c r="AC169" s="65"/>
      <c r="AD169" s="65"/>
      <c r="AE169" s="65"/>
      <c r="AF169" s="65"/>
      <c r="AG169" s="48">
        <f>AF167-AF170</f>
        <v>35778759.466153845</v>
      </c>
      <c r="AH169" s="45"/>
      <c r="AJ169" s="65">
        <v>113303213</v>
      </c>
      <c r="AK169" s="65"/>
      <c r="AN169" s="906"/>
    </row>
    <row r="170" spans="2:40" x14ac:dyDescent="0.25">
      <c r="G170" s="65"/>
      <c r="H170" s="65"/>
      <c r="I170" s="65"/>
      <c r="J170" s="65"/>
      <c r="K170" s="65"/>
      <c r="L170" s="65"/>
      <c r="M170" s="65"/>
      <c r="N170" s="65"/>
      <c r="O170" s="65"/>
      <c r="P170" s="357"/>
      <c r="Y170" s="65"/>
      <c r="Z170" s="65"/>
      <c r="AA170" s="65"/>
      <c r="AB170" s="65"/>
      <c r="AC170" s="65"/>
      <c r="AD170" s="65"/>
      <c r="AE170" s="65"/>
      <c r="AF170" s="65">
        <f>AF167/1.3*4%*16%</f>
        <v>177013.03384615385</v>
      </c>
      <c r="AG170" s="45"/>
      <c r="AH170" s="45"/>
      <c r="AJ170" s="65">
        <f>AJ168-AJ169</f>
        <v>2294315</v>
      </c>
      <c r="AK170" s="65"/>
      <c r="AN170" s="906"/>
    </row>
    <row r="171" spans="2:40" x14ac:dyDescent="0.25">
      <c r="G171" s="65"/>
      <c r="H171" s="65"/>
      <c r="I171" s="65"/>
      <c r="J171" s="65"/>
      <c r="K171" s="65"/>
      <c r="L171" s="65"/>
      <c r="M171" s="65"/>
      <c r="N171" s="65"/>
      <c r="O171" s="65"/>
      <c r="P171" s="357"/>
      <c r="Y171" s="65"/>
      <c r="Z171" s="65"/>
      <c r="AA171" s="65"/>
      <c r="AB171" s="65"/>
      <c r="AC171" s="65"/>
      <c r="AD171" s="65"/>
      <c r="AE171" s="65"/>
      <c r="AF171" s="65"/>
      <c r="AG171" s="45"/>
      <c r="AH171" s="45"/>
      <c r="AJ171" s="65"/>
      <c r="AK171" s="65"/>
      <c r="AN171" s="906"/>
    </row>
    <row r="172" spans="2:40" x14ac:dyDescent="0.25">
      <c r="G172" s="65"/>
      <c r="H172" s="65"/>
      <c r="I172" s="65"/>
      <c r="J172" s="65"/>
      <c r="K172" s="65"/>
      <c r="L172" s="65"/>
      <c r="M172" s="65"/>
      <c r="N172" s="65"/>
      <c r="O172" s="65"/>
      <c r="P172" s="357"/>
      <c r="Y172" s="65"/>
      <c r="Z172" s="65"/>
      <c r="AA172" s="65"/>
      <c r="AB172" s="221"/>
      <c r="AC172" s="65"/>
      <c r="AD172" s="65"/>
      <c r="AE172" s="65"/>
      <c r="AF172" s="65"/>
      <c r="AG172" s="45"/>
      <c r="AH172" s="45"/>
      <c r="AJ172" s="65"/>
      <c r="AK172" s="65"/>
      <c r="AN172" s="906"/>
    </row>
    <row r="173" spans="2:40" x14ac:dyDescent="0.25">
      <c r="D173" s="48"/>
      <c r="G173" s="65"/>
      <c r="H173" s="65"/>
      <c r="I173" s="65"/>
      <c r="J173" s="65"/>
      <c r="K173" s="65"/>
      <c r="L173" s="65"/>
      <c r="M173" s="65"/>
      <c r="N173" s="65"/>
      <c r="O173" s="65"/>
      <c r="P173" s="357"/>
      <c r="Y173" s="65"/>
      <c r="Z173" s="221"/>
      <c r="AA173" s="65"/>
      <c r="AB173" s="65"/>
      <c r="AC173" s="65"/>
      <c r="AD173" s="65"/>
      <c r="AE173" s="65"/>
      <c r="AF173" s="65"/>
      <c r="AG173" s="45"/>
      <c r="AH173" s="45"/>
      <c r="AN173" s="906"/>
    </row>
    <row r="174" spans="2:40" x14ac:dyDescent="0.25">
      <c r="B174" s="49"/>
      <c r="G174" s="65"/>
      <c r="H174" s="65"/>
      <c r="I174" s="65"/>
      <c r="J174" s="65"/>
      <c r="K174" s="65"/>
      <c r="L174" s="65"/>
      <c r="M174" s="65"/>
      <c r="N174" s="65"/>
      <c r="O174" s="65"/>
      <c r="P174" s="357"/>
      <c r="V174" s="48"/>
      <c r="W174" s="48"/>
      <c r="Y174" s="65"/>
      <c r="Z174" s="65"/>
      <c r="AA174" s="65"/>
      <c r="AB174" s="65"/>
      <c r="AC174" s="65"/>
      <c r="AD174" s="65"/>
      <c r="AE174" s="65"/>
      <c r="AF174" s="65"/>
      <c r="AG174" s="45"/>
      <c r="AH174" s="45"/>
      <c r="AN174" s="906"/>
    </row>
    <row r="175" spans="2:40" x14ac:dyDescent="0.25">
      <c r="G175" s="65"/>
      <c r="H175" s="65"/>
      <c r="I175" s="65"/>
      <c r="J175" s="65"/>
      <c r="K175" s="65"/>
      <c r="L175" s="65"/>
      <c r="M175" s="65"/>
      <c r="N175" s="65"/>
      <c r="O175" s="65"/>
      <c r="P175" s="357"/>
      <c r="V175" s="48"/>
      <c r="W175" s="48"/>
      <c r="Y175" s="65"/>
      <c r="Z175" s="65"/>
      <c r="AA175" s="65"/>
      <c r="AB175" s="65"/>
      <c r="AC175" s="65"/>
      <c r="AD175" s="65"/>
      <c r="AE175" s="65"/>
      <c r="AF175" s="65"/>
      <c r="AG175" s="45"/>
      <c r="AH175" s="45"/>
      <c r="AN175" s="906"/>
    </row>
    <row r="176" spans="2:40" x14ac:dyDescent="0.25">
      <c r="G176" s="65"/>
      <c r="H176" s="65"/>
      <c r="I176" s="65"/>
      <c r="J176" s="65"/>
      <c r="K176" s="65"/>
      <c r="L176" s="65"/>
      <c r="M176" s="65"/>
      <c r="N176" s="65"/>
      <c r="O176" s="65"/>
      <c r="P176" s="357"/>
      <c r="Y176" s="65"/>
      <c r="Z176" s="65"/>
      <c r="AA176" s="65"/>
      <c r="AB176" s="65"/>
      <c r="AC176" s="65"/>
      <c r="AD176" s="65"/>
      <c r="AE176" s="65"/>
      <c r="AF176" s="65"/>
      <c r="AN176" s="906"/>
    </row>
    <row r="177" spans="7:40" x14ac:dyDescent="0.25">
      <c r="G177" s="65"/>
      <c r="H177" s="65"/>
      <c r="I177" s="65"/>
      <c r="J177" s="65"/>
      <c r="K177" s="65">
        <v>6974740</v>
      </c>
      <c r="L177" s="65"/>
      <c r="M177" s="65"/>
      <c r="N177" s="65"/>
      <c r="O177" s="65"/>
      <c r="P177" s="357"/>
      <c r="Y177" s="65"/>
      <c r="Z177" s="65"/>
      <c r="AA177" s="65"/>
      <c r="AB177" s="65"/>
      <c r="AC177" s="65"/>
      <c r="AD177" s="65"/>
      <c r="AE177" s="65"/>
      <c r="AF177" s="65"/>
      <c r="AN177" s="906"/>
    </row>
    <row r="178" spans="7:40" x14ac:dyDescent="0.25">
      <c r="G178" s="65"/>
      <c r="H178" s="65"/>
      <c r="I178" s="65"/>
      <c r="J178" s="65"/>
      <c r="K178" s="65">
        <f>K177/2</f>
        <v>3487370</v>
      </c>
      <c r="L178" s="65">
        <v>100000</v>
      </c>
      <c r="M178" s="65"/>
      <c r="N178" s="65"/>
      <c r="O178" s="65"/>
      <c r="P178" s="357"/>
      <c r="Y178" s="65"/>
      <c r="Z178" s="65"/>
      <c r="AA178" s="65"/>
      <c r="AB178" s="65"/>
      <c r="AC178" s="65"/>
      <c r="AD178" s="65"/>
      <c r="AE178" s="65"/>
      <c r="AF178" s="65"/>
      <c r="AN178" s="906"/>
    </row>
    <row r="179" spans="7:40" x14ac:dyDescent="0.25">
      <c r="G179" s="65"/>
      <c r="H179" s="65"/>
      <c r="I179" s="65"/>
      <c r="J179" s="65"/>
      <c r="K179" s="65"/>
      <c r="L179" s="65">
        <f>L178-K178</f>
        <v>-3387370</v>
      </c>
      <c r="M179" s="65"/>
      <c r="N179" s="65"/>
      <c r="O179" s="65"/>
      <c r="P179" s="357"/>
      <c r="Y179" s="65"/>
      <c r="Z179" s="65"/>
      <c r="AA179" s="65"/>
      <c r="AB179" s="65"/>
      <c r="AC179" s="65"/>
      <c r="AD179" s="65"/>
      <c r="AE179" s="65"/>
      <c r="AF179" s="65"/>
      <c r="AN179" s="906"/>
    </row>
    <row r="180" spans="7:40" x14ac:dyDescent="0.25">
      <c r="G180" s="65"/>
      <c r="H180" s="65"/>
      <c r="I180" s="65"/>
      <c r="J180" s="65"/>
      <c r="K180" s="65"/>
      <c r="L180" s="65"/>
      <c r="M180" s="65"/>
      <c r="N180" s="65"/>
      <c r="O180" s="65"/>
      <c r="P180" s="357"/>
      <c r="Y180" s="65"/>
      <c r="Z180" s="65"/>
      <c r="AA180" s="65"/>
      <c r="AB180" s="65"/>
      <c r="AC180" s="65"/>
      <c r="AD180" s="65"/>
      <c r="AE180" s="65"/>
      <c r="AF180" s="65"/>
      <c r="AN180" s="906"/>
    </row>
    <row r="181" spans="7:40" x14ac:dyDescent="0.25">
      <c r="G181" s="65"/>
      <c r="H181" s="65"/>
      <c r="I181" s="65"/>
      <c r="J181" s="65"/>
      <c r="K181" s="65"/>
      <c r="L181" s="65"/>
      <c r="M181" s="65"/>
      <c r="N181" s="65"/>
      <c r="O181" s="65"/>
      <c r="P181" s="357"/>
      <c r="Y181" s="65"/>
      <c r="Z181" s="65"/>
      <c r="AA181" s="65"/>
      <c r="AB181" s="65"/>
      <c r="AC181" s="65"/>
      <c r="AD181" s="65"/>
      <c r="AE181" s="65"/>
      <c r="AF181" s="65"/>
      <c r="AN181" s="906"/>
    </row>
    <row r="182" spans="7:40" x14ac:dyDescent="0.25">
      <c r="G182" s="65"/>
      <c r="H182" s="65"/>
      <c r="I182" s="65"/>
      <c r="J182" s="65"/>
      <c r="K182" s="65"/>
      <c r="L182" s="65"/>
      <c r="M182" s="65"/>
      <c r="N182" s="65"/>
      <c r="O182" s="65"/>
      <c r="P182" s="357"/>
      <c r="Y182" s="65"/>
      <c r="Z182" s="65"/>
      <c r="AA182" s="65"/>
      <c r="AB182" s="65"/>
      <c r="AC182" s="65"/>
      <c r="AD182" s="65"/>
      <c r="AE182" s="65"/>
      <c r="AF182" s="65"/>
      <c r="AN182" s="906"/>
    </row>
    <row r="183" spans="7:40" x14ac:dyDescent="0.25">
      <c r="G183" s="65"/>
      <c r="H183" s="65"/>
      <c r="I183" s="65"/>
      <c r="J183" s="65"/>
      <c r="K183" s="65"/>
      <c r="L183" s="65"/>
      <c r="M183" s="65"/>
      <c r="N183" s="65"/>
      <c r="O183" s="65"/>
      <c r="P183" s="357"/>
      <c r="Y183" s="65"/>
      <c r="Z183" s="65"/>
      <c r="AA183" s="65"/>
      <c r="AB183" s="65"/>
      <c r="AC183" s="65"/>
      <c r="AD183" s="65"/>
      <c r="AE183" s="65"/>
      <c r="AF183" s="65"/>
      <c r="AN183" s="906"/>
    </row>
    <row r="184" spans="7:40" x14ac:dyDescent="0.25">
      <c r="G184" s="65"/>
      <c r="H184" s="65"/>
      <c r="I184" s="65"/>
      <c r="J184" s="65"/>
      <c r="K184" s="65"/>
      <c r="L184" s="65"/>
      <c r="M184" s="65"/>
      <c r="N184" s="65"/>
      <c r="O184" s="65"/>
      <c r="P184" s="357"/>
      <c r="Y184" s="65"/>
      <c r="Z184" s="65"/>
      <c r="AA184" s="65"/>
      <c r="AB184" s="65"/>
      <c r="AC184" s="65"/>
      <c r="AD184" s="65"/>
      <c r="AE184" s="65"/>
      <c r="AF184" s="65"/>
      <c r="AN184" s="906"/>
    </row>
    <row r="185" spans="7:40" x14ac:dyDescent="0.25">
      <c r="G185" s="65"/>
      <c r="H185" s="65"/>
      <c r="I185" s="65"/>
      <c r="J185" s="65"/>
      <c r="K185" s="65"/>
      <c r="L185" s="65"/>
      <c r="M185" s="65"/>
      <c r="N185" s="65"/>
      <c r="O185" s="65"/>
      <c r="P185" s="357"/>
      <c r="AN185" s="906"/>
    </row>
    <row r="186" spans="7:40" x14ac:dyDescent="0.25">
      <c r="G186" s="65"/>
      <c r="H186" s="65"/>
      <c r="I186" s="65"/>
      <c r="J186" s="65"/>
      <c r="K186" s="65"/>
      <c r="L186" s="65"/>
      <c r="M186" s="65"/>
      <c r="N186" s="65"/>
      <c r="O186" s="65"/>
      <c r="P186" s="357"/>
      <c r="AN186" s="906"/>
    </row>
    <row r="187" spans="7:40" x14ac:dyDescent="0.25">
      <c r="G187" s="65"/>
      <c r="H187" s="65"/>
      <c r="I187" s="65"/>
      <c r="J187" s="65"/>
      <c r="K187" s="65"/>
      <c r="L187" s="65"/>
      <c r="M187" s="65"/>
      <c r="N187" s="65"/>
      <c r="O187" s="65"/>
      <c r="P187" s="357"/>
      <c r="AN187" s="906"/>
    </row>
    <row r="188" spans="7:40" x14ac:dyDescent="0.25">
      <c r="G188" s="65"/>
      <c r="H188" s="65"/>
      <c r="I188" s="65"/>
      <c r="J188" s="65"/>
      <c r="K188" s="65"/>
      <c r="L188" s="65">
        <v>56446242</v>
      </c>
      <c r="M188" s="65"/>
      <c r="N188" s="65">
        <f>L188*1%</f>
        <v>564462.42000000004</v>
      </c>
      <c r="O188" s="65"/>
      <c r="P188" s="357">
        <v>52430899</v>
      </c>
      <c r="AN188" s="906"/>
    </row>
    <row r="189" spans="7:40" x14ac:dyDescent="0.25">
      <c r="G189" s="65"/>
      <c r="H189" s="65"/>
      <c r="I189" s="65"/>
      <c r="J189" s="65"/>
      <c r="K189" s="65"/>
      <c r="L189" s="65"/>
      <c r="M189" s="65"/>
      <c r="N189" s="65">
        <f>N188</f>
        <v>564462.42000000004</v>
      </c>
      <c r="O189" s="65"/>
      <c r="P189" s="357">
        <v>64107</v>
      </c>
      <c r="AN189" s="906"/>
    </row>
    <row r="190" spans="7:40" x14ac:dyDescent="0.25">
      <c r="G190" s="65"/>
      <c r="H190" s="65"/>
      <c r="I190" s="65"/>
      <c r="J190" s="65"/>
      <c r="K190" s="65"/>
      <c r="L190" s="65">
        <f>L188/1.265*0.05*0.16</f>
        <v>356972.28142292495</v>
      </c>
      <c r="M190" s="65">
        <f>L190/2</f>
        <v>178486.14071146247</v>
      </c>
      <c r="N190" s="65">
        <f>L188*5%</f>
        <v>2822312.1</v>
      </c>
      <c r="O190" s="65"/>
      <c r="P190" s="357">
        <f>SUM(P188:P189)</f>
        <v>52495006</v>
      </c>
      <c r="AN190" s="906"/>
    </row>
    <row r="191" spans="7:40" x14ac:dyDescent="0.25">
      <c r="G191" s="65"/>
      <c r="H191" s="65"/>
      <c r="I191" s="65"/>
      <c r="J191" s="65"/>
      <c r="K191" s="65"/>
      <c r="L191" s="65"/>
      <c r="M191" s="65"/>
      <c r="N191" s="65">
        <f>SUM(N188:N190)</f>
        <v>3951236.9400000004</v>
      </c>
      <c r="O191" s="65"/>
      <c r="P191" s="357">
        <f>L188-N191</f>
        <v>52495005.060000002</v>
      </c>
      <c r="V191" s="51"/>
      <c r="AN191" s="906"/>
    </row>
    <row r="192" spans="7:40" x14ac:dyDescent="0.25">
      <c r="G192" s="65"/>
      <c r="H192" s="65"/>
      <c r="I192" s="65"/>
      <c r="J192" s="65"/>
      <c r="K192" s="65"/>
      <c r="L192" s="65"/>
      <c r="M192" s="65"/>
      <c r="N192" s="65"/>
      <c r="O192" s="65"/>
      <c r="P192" s="357"/>
      <c r="AN192" s="906"/>
    </row>
    <row r="193" spans="7:40" x14ac:dyDescent="0.25">
      <c r="G193" s="65"/>
      <c r="H193" s="65"/>
      <c r="I193" s="65"/>
      <c r="J193" s="65"/>
      <c r="K193" s="65"/>
      <c r="L193" s="65"/>
      <c r="M193" s="65">
        <v>64107</v>
      </c>
      <c r="N193" s="65"/>
      <c r="O193" s="65"/>
      <c r="P193" s="357"/>
      <c r="AN193" s="906"/>
    </row>
    <row r="194" spans="7:40" x14ac:dyDescent="0.25">
      <c r="G194" s="65"/>
      <c r="H194" s="65"/>
      <c r="I194" s="65"/>
      <c r="J194" s="65"/>
      <c r="K194" s="65"/>
      <c r="L194" s="65"/>
      <c r="M194" s="65">
        <f>M193*2</f>
        <v>128214</v>
      </c>
      <c r="N194" s="65">
        <f>M194-M190</f>
        <v>-50272.140711462474</v>
      </c>
      <c r="O194" s="65"/>
      <c r="P194" s="357"/>
      <c r="AN194" s="906"/>
    </row>
    <row r="195" spans="7:40" x14ac:dyDescent="0.25">
      <c r="G195" s="65"/>
      <c r="H195" s="65"/>
      <c r="I195" s="65"/>
      <c r="J195" s="65"/>
      <c r="K195" s="65"/>
      <c r="L195" s="65"/>
      <c r="M195" s="65"/>
      <c r="N195" s="65"/>
      <c r="O195" s="65"/>
      <c r="P195" s="357"/>
      <c r="AN195" s="906"/>
    </row>
    <row r="196" spans="7:40" x14ac:dyDescent="0.25">
      <c r="G196" s="65"/>
      <c r="H196" s="65"/>
      <c r="I196" s="65"/>
      <c r="J196" s="65"/>
      <c r="K196" s="65"/>
      <c r="L196" s="65"/>
      <c r="M196" s="65"/>
      <c r="N196" s="65"/>
      <c r="O196" s="65"/>
      <c r="P196" s="357"/>
      <c r="AN196" s="906"/>
    </row>
    <row r="197" spans="7:40" x14ac:dyDescent="0.25">
      <c r="G197" s="65"/>
      <c r="H197" s="65"/>
      <c r="I197" s="65"/>
      <c r="J197" s="65"/>
      <c r="K197" s="65"/>
      <c r="L197" s="65"/>
      <c r="M197" s="65"/>
      <c r="N197" s="65"/>
      <c r="O197" s="65"/>
      <c r="P197" s="357"/>
      <c r="AN197" s="906"/>
    </row>
    <row r="198" spans="7:40" x14ac:dyDescent="0.25">
      <c r="G198" s="65"/>
      <c r="H198" s="65"/>
      <c r="I198" s="65"/>
      <c r="J198" s="65"/>
      <c r="K198" s="65"/>
      <c r="L198" s="65"/>
      <c r="M198" s="65"/>
      <c r="N198" s="65"/>
      <c r="O198" s="65"/>
      <c r="P198" s="357"/>
      <c r="AN198" s="906"/>
    </row>
    <row r="199" spans="7:40" x14ac:dyDescent="0.25">
      <c r="G199" s="65"/>
      <c r="H199" s="65"/>
      <c r="I199" s="65"/>
      <c r="J199" s="65"/>
      <c r="K199" s="65"/>
      <c r="L199" s="65"/>
      <c r="M199" s="65"/>
      <c r="N199" s="65"/>
      <c r="O199" s="65"/>
      <c r="P199" s="357"/>
      <c r="AN199" s="906"/>
    </row>
    <row r="200" spans="7:40" x14ac:dyDescent="0.25">
      <c r="G200" s="65"/>
      <c r="H200" s="65"/>
      <c r="I200" s="65"/>
      <c r="J200" s="65"/>
      <c r="K200" s="65"/>
      <c r="L200" s="65"/>
      <c r="M200" s="65"/>
      <c r="N200" s="65"/>
      <c r="O200" s="65"/>
      <c r="P200" s="357"/>
      <c r="AN200" s="906"/>
    </row>
    <row r="201" spans="7:40" x14ac:dyDescent="0.25">
      <c r="G201" s="65"/>
      <c r="H201" s="65"/>
      <c r="I201" s="65"/>
      <c r="J201" s="65"/>
      <c r="K201" s="65"/>
      <c r="L201" s="65"/>
      <c r="M201" s="65"/>
      <c r="N201" s="65"/>
      <c r="O201" s="65"/>
      <c r="P201" s="357"/>
      <c r="AN201" s="906"/>
    </row>
    <row r="202" spans="7:40" x14ac:dyDescent="0.25">
      <c r="G202" s="65"/>
      <c r="H202" s="65"/>
      <c r="I202" s="65"/>
      <c r="J202" s="65"/>
      <c r="K202" s="65"/>
      <c r="L202" s="65"/>
      <c r="M202" s="65"/>
      <c r="N202" s="65"/>
      <c r="O202" s="65"/>
      <c r="P202" s="357"/>
      <c r="AN202" s="906"/>
    </row>
    <row r="203" spans="7:40" x14ac:dyDescent="0.25">
      <c r="G203" s="65"/>
      <c r="H203" s="65"/>
      <c r="I203" s="65"/>
      <c r="J203" s="65"/>
      <c r="K203" s="65"/>
      <c r="L203" s="65"/>
      <c r="M203" s="65"/>
      <c r="N203" s="65"/>
      <c r="O203" s="65"/>
      <c r="P203" s="357"/>
      <c r="AN203" s="906"/>
    </row>
    <row r="204" spans="7:40" x14ac:dyDescent="0.25">
      <c r="G204" s="65"/>
      <c r="H204" s="65"/>
      <c r="I204" s="65"/>
      <c r="J204" s="65"/>
      <c r="K204" s="65"/>
      <c r="L204" s="65"/>
      <c r="M204" s="65"/>
      <c r="N204" s="65"/>
      <c r="O204" s="65"/>
      <c r="P204" s="357"/>
      <c r="AN204" s="906"/>
    </row>
    <row r="205" spans="7:40" x14ac:dyDescent="0.25">
      <c r="G205" s="65"/>
      <c r="H205" s="65"/>
      <c r="I205" s="65"/>
      <c r="J205" s="65"/>
      <c r="K205" s="65"/>
      <c r="L205" s="65"/>
      <c r="M205" s="65"/>
      <c r="N205" s="65"/>
      <c r="O205" s="65"/>
      <c r="P205" s="357"/>
      <c r="AN205" s="906"/>
    </row>
    <row r="206" spans="7:40" x14ac:dyDescent="0.25">
      <c r="G206" s="65"/>
      <c r="H206" s="65"/>
      <c r="I206" s="65"/>
      <c r="J206" s="65"/>
      <c r="K206" s="65"/>
      <c r="L206" s="65"/>
      <c r="M206" s="65"/>
      <c r="N206" s="65"/>
      <c r="O206" s="65"/>
      <c r="P206" s="357"/>
      <c r="AN206" s="906"/>
    </row>
    <row r="207" spans="7:40" x14ac:dyDescent="0.25">
      <c r="G207" s="65"/>
      <c r="H207" s="65"/>
      <c r="I207" s="65"/>
      <c r="J207" s="65"/>
      <c r="K207" s="65"/>
      <c r="L207" s="65"/>
      <c r="M207" s="65"/>
      <c r="N207" s="65"/>
      <c r="O207" s="65"/>
      <c r="P207" s="357"/>
      <c r="AN207" s="906"/>
    </row>
    <row r="208" spans="7:40" x14ac:dyDescent="0.25">
      <c r="G208" s="65"/>
      <c r="H208" s="65"/>
      <c r="I208" s="65"/>
      <c r="J208" s="65"/>
      <c r="K208" s="65"/>
      <c r="L208" s="65"/>
      <c r="M208" s="65"/>
      <c r="N208" s="65"/>
      <c r="O208" s="65"/>
      <c r="P208" s="357"/>
      <c r="AN208" s="906"/>
    </row>
    <row r="209" spans="7:40" x14ac:dyDescent="0.25">
      <c r="G209" s="65"/>
      <c r="H209" s="65"/>
      <c r="I209" s="65"/>
      <c r="J209" s="65"/>
      <c r="K209" s="65"/>
      <c r="L209" s="65"/>
      <c r="M209" s="65"/>
      <c r="N209" s="65"/>
      <c r="O209" s="65"/>
      <c r="P209" s="357"/>
      <c r="AN209" s="906"/>
    </row>
    <row r="210" spans="7:40" x14ac:dyDescent="0.25">
      <c r="G210" s="65"/>
      <c r="H210" s="65"/>
      <c r="I210" s="65"/>
      <c r="J210" s="65"/>
      <c r="K210" s="975"/>
      <c r="L210" s="65"/>
      <c r="M210" s="65"/>
      <c r="N210" s="65"/>
      <c r="O210" s="65"/>
      <c r="P210" s="357"/>
      <c r="AN210" s="906"/>
    </row>
    <row r="211" spans="7:40" x14ac:dyDescent="0.25">
      <c r="G211" s="65"/>
      <c r="H211" s="65"/>
      <c r="I211" s="65"/>
      <c r="J211" s="65"/>
      <c r="K211" s="65"/>
      <c r="L211" s="65"/>
      <c r="M211" s="65"/>
      <c r="N211" s="65"/>
      <c r="O211" s="65"/>
      <c r="P211" s="357"/>
      <c r="AN211" s="906"/>
    </row>
    <row r="212" spans="7:40" x14ac:dyDescent="0.25">
      <c r="G212" s="65"/>
      <c r="H212" s="65"/>
      <c r="I212" s="65"/>
      <c r="J212" s="65"/>
      <c r="K212" s="65"/>
      <c r="L212" s="65"/>
      <c r="M212" s="65"/>
      <c r="N212" s="65"/>
      <c r="O212" s="65"/>
      <c r="P212" s="357"/>
      <c r="AN212" s="906"/>
    </row>
    <row r="213" spans="7:40" x14ac:dyDescent="0.25">
      <c r="G213" s="65"/>
      <c r="H213" s="65"/>
      <c r="I213" s="65"/>
      <c r="J213" s="65"/>
      <c r="K213" s="65"/>
      <c r="L213" s="65"/>
      <c r="M213" s="65"/>
      <c r="N213" s="65"/>
      <c r="O213" s="65"/>
      <c r="P213" s="357"/>
      <c r="AN213" s="906"/>
    </row>
    <row r="214" spans="7:40" x14ac:dyDescent="0.25">
      <c r="G214" s="65"/>
      <c r="H214" s="65"/>
      <c r="I214" s="65"/>
      <c r="J214" s="65"/>
      <c r="K214" s="65"/>
      <c r="L214" s="65"/>
      <c r="M214" s="65"/>
      <c r="N214" s="65"/>
      <c r="O214" s="65"/>
      <c r="P214" s="357"/>
      <c r="AN214" s="906"/>
    </row>
    <row r="215" spans="7:40" x14ac:dyDescent="0.25">
      <c r="G215" s="65"/>
      <c r="H215" s="65"/>
      <c r="I215" s="65"/>
      <c r="J215" s="65"/>
      <c r="K215" s="65"/>
      <c r="L215" s="65"/>
      <c r="M215" s="65"/>
      <c r="N215" s="65"/>
      <c r="O215" s="65"/>
      <c r="P215" s="357"/>
      <c r="AN215" s="906"/>
    </row>
    <row r="216" spans="7:40" x14ac:dyDescent="0.25">
      <c r="G216" s="65"/>
      <c r="H216" s="65"/>
      <c r="I216" s="65"/>
      <c r="J216" s="65"/>
      <c r="K216" s="65"/>
      <c r="L216" s="65"/>
      <c r="M216" s="65"/>
      <c r="N216" s="65"/>
      <c r="O216" s="65"/>
      <c r="P216" s="357"/>
      <c r="AN216" s="906"/>
    </row>
    <row r="217" spans="7:40" x14ac:dyDescent="0.25">
      <c r="G217" s="65"/>
      <c r="H217" s="65"/>
      <c r="I217" s="65"/>
      <c r="J217" s="65"/>
      <c r="K217" s="65"/>
      <c r="L217" s="65"/>
      <c r="M217" s="65"/>
      <c r="N217" s="65"/>
      <c r="O217" s="65"/>
      <c r="P217" s="357"/>
      <c r="AN217" s="906"/>
    </row>
    <row r="218" spans="7:40" x14ac:dyDescent="0.25">
      <c r="G218" s="65"/>
      <c r="H218" s="65"/>
      <c r="I218" s="65"/>
      <c r="J218" s="65"/>
      <c r="K218" s="65"/>
      <c r="L218" s="65"/>
      <c r="M218" s="65"/>
      <c r="N218" s="65"/>
      <c r="O218" s="65"/>
      <c r="P218" s="357"/>
      <c r="AN218" s="906"/>
    </row>
    <row r="219" spans="7:40" x14ac:dyDescent="0.25">
      <c r="G219" s="65"/>
      <c r="H219" s="65"/>
      <c r="I219" s="65"/>
      <c r="J219" s="65"/>
      <c r="K219" s="65"/>
      <c r="L219" s="65"/>
      <c r="M219" s="65"/>
      <c r="N219" s="65"/>
      <c r="O219" s="65"/>
      <c r="P219" s="357"/>
      <c r="AN219" s="906"/>
    </row>
    <row r="220" spans="7:40" x14ac:dyDescent="0.25">
      <c r="G220" s="65"/>
      <c r="H220" s="65"/>
      <c r="I220" s="65"/>
      <c r="J220" s="65"/>
      <c r="K220" s="65"/>
      <c r="L220" s="65"/>
      <c r="M220" s="65"/>
      <c r="N220" s="65"/>
      <c r="O220" s="65"/>
      <c r="P220" s="357"/>
      <c r="AN220" s="906"/>
    </row>
    <row r="221" spans="7:40" x14ac:dyDescent="0.25">
      <c r="G221" s="65"/>
      <c r="H221" s="65"/>
      <c r="I221" s="65"/>
      <c r="J221" s="65"/>
      <c r="K221" s="65"/>
      <c r="L221" s="65"/>
      <c r="M221" s="65"/>
      <c r="N221" s="65"/>
      <c r="O221" s="65"/>
      <c r="P221" s="357"/>
      <c r="AN221" s="906"/>
    </row>
    <row r="222" spans="7:40" x14ac:dyDescent="0.25">
      <c r="G222" s="65"/>
      <c r="H222" s="65"/>
      <c r="I222" s="65"/>
      <c r="J222" s="65"/>
      <c r="K222" s="65"/>
      <c r="L222" s="65"/>
      <c r="M222" s="65"/>
      <c r="N222" s="65"/>
      <c r="O222" s="65"/>
      <c r="P222" s="357"/>
      <c r="AN222" s="906"/>
    </row>
    <row r="223" spans="7:40" x14ac:dyDescent="0.25">
      <c r="G223" s="65"/>
      <c r="H223" s="65"/>
      <c r="I223" s="65"/>
      <c r="J223" s="65"/>
      <c r="K223" s="65"/>
      <c r="L223" s="65"/>
      <c r="M223" s="65"/>
      <c r="N223" s="65"/>
      <c r="O223" s="65"/>
      <c r="P223" s="357"/>
      <c r="AN223" s="906"/>
    </row>
    <row r="224" spans="7:40" x14ac:dyDescent="0.25">
      <c r="G224" s="65"/>
      <c r="H224" s="65"/>
      <c r="I224" s="65"/>
      <c r="J224" s="65"/>
      <c r="K224" s="65"/>
      <c r="L224" s="65"/>
      <c r="M224" s="65"/>
      <c r="N224" s="65"/>
      <c r="O224" s="65"/>
      <c r="P224" s="357"/>
      <c r="AN224" s="906"/>
    </row>
    <row r="225" spans="7:40" x14ac:dyDescent="0.25">
      <c r="G225" s="65"/>
      <c r="H225" s="65"/>
      <c r="I225" s="65"/>
      <c r="J225" s="65"/>
      <c r="K225" s="65"/>
      <c r="L225" s="65"/>
      <c r="M225" s="65"/>
      <c r="N225" s="65"/>
      <c r="O225" s="65"/>
      <c r="P225" s="357"/>
      <c r="AB225" s="65"/>
      <c r="AC225" s="65"/>
      <c r="AN225" s="906"/>
    </row>
    <row r="226" spans="7:40" x14ac:dyDescent="0.25">
      <c r="G226" s="65"/>
      <c r="H226" s="65"/>
      <c r="I226" s="65"/>
      <c r="J226" s="65"/>
      <c r="K226" s="65"/>
      <c r="L226" s="65"/>
      <c r="M226" s="65"/>
      <c r="N226" s="65"/>
      <c r="O226" s="65"/>
      <c r="P226" s="357"/>
      <c r="AB226" s="65"/>
      <c r="AC226" s="65"/>
      <c r="AN226" s="906"/>
    </row>
    <row r="227" spans="7:40" x14ac:dyDescent="0.25">
      <c r="G227" s="65"/>
      <c r="H227" s="65"/>
      <c r="I227" s="65"/>
      <c r="J227" s="65"/>
      <c r="K227" s="65"/>
      <c r="L227" s="65"/>
      <c r="M227" s="65"/>
      <c r="N227" s="65"/>
      <c r="O227" s="65"/>
      <c r="P227" s="357"/>
      <c r="AB227" s="65"/>
      <c r="AC227" s="65"/>
      <c r="AN227" s="906"/>
    </row>
    <row r="228" spans="7:40" x14ac:dyDescent="0.25">
      <c r="G228" s="65"/>
      <c r="H228" s="65"/>
      <c r="I228" s="65"/>
      <c r="J228" s="65"/>
      <c r="K228" s="65"/>
      <c r="L228" s="65"/>
      <c r="M228" s="65"/>
      <c r="N228" s="65"/>
      <c r="O228" s="65"/>
      <c r="P228" s="357"/>
      <c r="AB228" s="65"/>
      <c r="AC228" s="65"/>
      <c r="AN228" s="906"/>
    </row>
    <row r="229" spans="7:40" x14ac:dyDescent="0.25">
      <c r="G229" s="65"/>
      <c r="H229" s="65"/>
      <c r="I229" s="65"/>
      <c r="J229" s="65"/>
      <c r="K229" s="65"/>
      <c r="L229" s="65"/>
      <c r="M229" s="65"/>
      <c r="N229" s="65"/>
      <c r="O229" s="65"/>
      <c r="P229" s="357"/>
      <c r="AB229" s="65"/>
      <c r="AC229" s="65"/>
      <c r="AN229" s="906"/>
    </row>
    <row r="230" spans="7:40" x14ac:dyDescent="0.25">
      <c r="G230" s="65"/>
      <c r="H230" s="65"/>
      <c r="I230" s="65"/>
      <c r="J230" s="65"/>
      <c r="K230" s="65"/>
      <c r="L230" s="65"/>
      <c r="M230" s="65"/>
      <c r="N230" s="65"/>
      <c r="O230" s="65"/>
      <c r="P230" s="357"/>
      <c r="AB230" s="65"/>
      <c r="AC230" s="65"/>
      <c r="AN230" s="906"/>
    </row>
    <row r="231" spans="7:40" x14ac:dyDescent="0.25">
      <c r="G231" s="65"/>
      <c r="H231" s="65"/>
      <c r="I231" s="65"/>
      <c r="J231" s="65"/>
      <c r="K231" s="65"/>
      <c r="L231" s="65"/>
      <c r="M231" s="65"/>
      <c r="N231" s="65"/>
      <c r="O231" s="65"/>
      <c r="P231" s="357"/>
      <c r="AB231" s="65"/>
      <c r="AC231" s="65"/>
      <c r="AN231" s="906"/>
    </row>
    <row r="232" spans="7:40" x14ac:dyDescent="0.25">
      <c r="G232" s="65"/>
      <c r="H232" s="65"/>
      <c r="I232" s="65"/>
      <c r="J232" s="65"/>
      <c r="K232" s="65"/>
      <c r="L232" s="65"/>
      <c r="M232" s="65"/>
      <c r="N232" s="65"/>
      <c r="O232" s="65"/>
      <c r="P232" s="357"/>
      <c r="AB232" s="65"/>
      <c r="AC232" s="65"/>
      <c r="AN232" s="906"/>
    </row>
    <row r="233" spans="7:40" x14ac:dyDescent="0.25">
      <c r="G233" s="65"/>
      <c r="H233" s="65"/>
      <c r="I233" s="65"/>
      <c r="J233" s="65"/>
      <c r="K233" s="65"/>
      <c r="L233" s="65"/>
      <c r="M233" s="65"/>
      <c r="N233" s="65"/>
      <c r="O233" s="65"/>
      <c r="P233" s="357"/>
      <c r="AB233" s="65"/>
      <c r="AC233" s="65"/>
      <c r="AN233" s="906"/>
    </row>
    <row r="234" spans="7:40" x14ac:dyDescent="0.25">
      <c r="K234" s="65"/>
      <c r="L234" s="65"/>
      <c r="M234" s="65"/>
      <c r="AB234" s="65"/>
      <c r="AC234" s="65"/>
      <c r="AN234" s="906"/>
    </row>
    <row r="235" spans="7:40" x14ac:dyDescent="0.25">
      <c r="K235" s="65"/>
      <c r="L235" s="65"/>
      <c r="M235" s="65"/>
      <c r="AB235" s="65"/>
      <c r="AC235" s="65"/>
      <c r="AN235" s="906"/>
    </row>
    <row r="236" spans="7:40" x14ac:dyDescent="0.25">
      <c r="K236" s="65"/>
      <c r="L236" s="65"/>
      <c r="M236" s="65"/>
      <c r="AB236" s="65"/>
      <c r="AC236" s="65"/>
      <c r="AN236" s="906"/>
    </row>
    <row r="237" spans="7:40" x14ac:dyDescent="0.25">
      <c r="K237" s="65"/>
      <c r="L237" s="65"/>
      <c r="M237" s="65"/>
      <c r="AB237" s="65"/>
      <c r="AC237" s="65"/>
      <c r="AN237" s="906"/>
    </row>
    <row r="238" spans="7:40" x14ac:dyDescent="0.25">
      <c r="K238" s="65"/>
      <c r="L238" s="65"/>
      <c r="M238" s="65"/>
      <c r="AN238" s="906"/>
    </row>
    <row r="239" spans="7:40" x14ac:dyDescent="0.25">
      <c r="K239" s="65"/>
      <c r="L239" s="65"/>
      <c r="M239" s="65"/>
      <c r="AN239" s="906"/>
    </row>
    <row r="240" spans="7:40" x14ac:dyDescent="0.25">
      <c r="K240" s="65"/>
      <c r="L240" s="65"/>
      <c r="M240" s="65"/>
      <c r="AN240" s="906"/>
    </row>
    <row r="241" spans="7:40" x14ac:dyDescent="0.25">
      <c r="K241" s="65"/>
      <c r="L241" s="65"/>
      <c r="M241" s="65"/>
      <c r="AN241" s="906"/>
    </row>
    <row r="242" spans="7:40" x14ac:dyDescent="0.25">
      <c r="K242" s="65"/>
      <c r="L242" s="65"/>
      <c r="M242" s="65"/>
      <c r="AN242" s="906"/>
    </row>
    <row r="243" spans="7:40" x14ac:dyDescent="0.25">
      <c r="K243" s="65"/>
      <c r="L243" s="65"/>
      <c r="M243" s="65"/>
      <c r="AN243" s="906"/>
    </row>
    <row r="244" spans="7:40" x14ac:dyDescent="0.25">
      <c r="K244" s="65"/>
      <c r="L244" s="65"/>
      <c r="M244" s="65"/>
      <c r="AN244" s="906"/>
    </row>
    <row r="245" spans="7:40" x14ac:dyDescent="0.25">
      <c r="K245" s="65"/>
      <c r="L245" s="65"/>
      <c r="M245" s="65"/>
      <c r="AN245" s="906"/>
    </row>
    <row r="246" spans="7:40" x14ac:dyDescent="0.25">
      <c r="K246" s="65"/>
      <c r="L246" s="65"/>
      <c r="M246" s="65"/>
      <c r="AN246" s="906"/>
    </row>
    <row r="247" spans="7:40" x14ac:dyDescent="0.25">
      <c r="AN247" s="906"/>
    </row>
    <row r="248" spans="7:40" x14ac:dyDescent="0.25">
      <c r="AN248" s="906"/>
    </row>
    <row r="249" spans="7:40" x14ac:dyDescent="0.25">
      <c r="H249" s="65"/>
      <c r="I249" s="65"/>
      <c r="AN249" s="906"/>
    </row>
    <row r="250" spans="7:40" x14ac:dyDescent="0.25">
      <c r="H250" s="65">
        <v>22850</v>
      </c>
      <c r="I250" s="65">
        <v>35959446</v>
      </c>
      <c r="AN250" s="906"/>
    </row>
    <row r="251" spans="7:40" x14ac:dyDescent="0.25">
      <c r="H251" s="388">
        <v>160</v>
      </c>
      <c r="I251" s="65">
        <f>I250*50%</f>
        <v>17979723</v>
      </c>
      <c r="AN251" s="906"/>
    </row>
    <row r="252" spans="7:40" x14ac:dyDescent="0.25">
      <c r="H252" s="65">
        <f>H250*H251</f>
        <v>3656000</v>
      </c>
      <c r="I252" s="65"/>
      <c r="AN252" s="906"/>
    </row>
    <row r="253" spans="7:40" x14ac:dyDescent="0.25">
      <c r="G253" s="65"/>
      <c r="H253" s="65"/>
      <c r="I253" s="65"/>
      <c r="AN253" s="906"/>
    </row>
    <row r="254" spans="7:40" x14ac:dyDescent="0.25">
      <c r="H254" s="65"/>
      <c r="I254" s="65"/>
      <c r="AN254" s="906"/>
    </row>
    <row r="255" spans="7:40" x14ac:dyDescent="0.25">
      <c r="G255" s="51"/>
      <c r="H255" s="65"/>
      <c r="I255" s="65"/>
    </row>
    <row r="256" spans="7:40" x14ac:dyDescent="0.25">
      <c r="G256" s="51"/>
      <c r="H256" s="65"/>
      <c r="I256" s="65"/>
    </row>
  </sheetData>
  <mergeCells count="546">
    <mergeCell ref="AO12:AO17"/>
    <mergeCell ref="AP12:AP17"/>
    <mergeCell ref="AQ12:AQ17"/>
    <mergeCell ref="AJ12:AJ17"/>
    <mergeCell ref="A1:P1"/>
    <mergeCell ref="A2:P2"/>
    <mergeCell ref="A7:A8"/>
    <mergeCell ref="B7:B8"/>
    <mergeCell ref="C7:C8"/>
    <mergeCell ref="I7:I8"/>
    <mergeCell ref="J7:L7"/>
    <mergeCell ref="M7:M8"/>
    <mergeCell ref="N7:N8"/>
    <mergeCell ref="O7:O8"/>
    <mergeCell ref="AP7:AP8"/>
    <mergeCell ref="AQ7:AQ8"/>
    <mergeCell ref="AJ7:AJ8"/>
    <mergeCell ref="AK7:AK8"/>
    <mergeCell ref="AL7:AL8"/>
    <mergeCell ref="AM7:AM8"/>
    <mergeCell ref="AN7:AN8"/>
    <mergeCell ref="AO7:AO8"/>
    <mergeCell ref="P7:P8"/>
    <mergeCell ref="U7:W7"/>
    <mergeCell ref="X7:X8"/>
    <mergeCell ref="Y7:Y8"/>
    <mergeCell ref="Z7:AH7"/>
    <mergeCell ref="AI7:AI8"/>
    <mergeCell ref="A18:A21"/>
    <mergeCell ref="B18:B21"/>
    <mergeCell ref="C18:C21"/>
    <mergeCell ref="D18:D21"/>
    <mergeCell ref="E18:E21"/>
    <mergeCell ref="I18:I21"/>
    <mergeCell ref="K18:K21"/>
    <mergeCell ref="AA12:AA17"/>
    <mergeCell ref="AI12:AI17"/>
    <mergeCell ref="A12:A17"/>
    <mergeCell ref="C12:C17"/>
    <mergeCell ref="D12:D17"/>
    <mergeCell ref="E12:E17"/>
    <mergeCell ref="I12:I17"/>
    <mergeCell ref="K12:K17"/>
    <mergeCell ref="M12:M17"/>
    <mergeCell ref="N12:N17"/>
    <mergeCell ref="AL12:AL17"/>
    <mergeCell ref="AM12:AM17"/>
    <mergeCell ref="AN12:AN17"/>
    <mergeCell ref="O12:O17"/>
    <mergeCell ref="P12:P17"/>
    <mergeCell ref="U12:U17"/>
    <mergeCell ref="V12:V17"/>
    <mergeCell ref="X12:X17"/>
    <mergeCell ref="Y12:Y17"/>
    <mergeCell ref="AO18:AO21"/>
    <mergeCell ref="AP18:AP21"/>
    <mergeCell ref="AQ18:AQ21"/>
    <mergeCell ref="AC18:AC21"/>
    <mergeCell ref="AD18:AD21"/>
    <mergeCell ref="AF18:AF21"/>
    <mergeCell ref="AH18:AH21"/>
    <mergeCell ref="AI18:AI21"/>
    <mergeCell ref="AJ18:AJ21"/>
    <mergeCell ref="C22:C26"/>
    <mergeCell ref="D22:D26"/>
    <mergeCell ref="E22:E26"/>
    <mergeCell ref="I22:I26"/>
    <mergeCell ref="AL18:AL21"/>
    <mergeCell ref="AM18:AM21"/>
    <mergeCell ref="AN18:AN21"/>
    <mergeCell ref="W18:W21"/>
    <mergeCell ref="X18:X21"/>
    <mergeCell ref="Y18:Y21"/>
    <mergeCell ref="Z18:Z20"/>
    <mergeCell ref="AA18:AA21"/>
    <mergeCell ref="AB18:AB21"/>
    <mergeCell ref="M18:M21"/>
    <mergeCell ref="N18:N21"/>
    <mergeCell ref="O18:O21"/>
    <mergeCell ref="P18:P21"/>
    <mergeCell ref="U18:U21"/>
    <mergeCell ref="V18:V21"/>
    <mergeCell ref="X22:X26"/>
    <mergeCell ref="Y22:Y26"/>
    <mergeCell ref="Z22:Z26"/>
    <mergeCell ref="K22:K26"/>
    <mergeCell ref="M22:M26"/>
    <mergeCell ref="N22:N26"/>
    <mergeCell ref="O22:O26"/>
    <mergeCell ref="P22:P26"/>
    <mergeCell ref="U22:U26"/>
    <mergeCell ref="AQ22:AQ26"/>
    <mergeCell ref="A27:A32"/>
    <mergeCell ref="B27:B32"/>
    <mergeCell ref="C27:C32"/>
    <mergeCell ref="D27:D32"/>
    <mergeCell ref="E27:E32"/>
    <mergeCell ref="I27:I32"/>
    <mergeCell ref="K27:K32"/>
    <mergeCell ref="M27:M32"/>
    <mergeCell ref="N27:N32"/>
    <mergeCell ref="AJ22:AJ26"/>
    <mergeCell ref="AL22:AL26"/>
    <mergeCell ref="AM22:AM26"/>
    <mergeCell ref="AN22:AN26"/>
    <mergeCell ref="AO22:AO26"/>
    <mergeCell ref="AP22:AP26"/>
    <mergeCell ref="AB22:AB26"/>
    <mergeCell ref="A22:A26"/>
    <mergeCell ref="AC22:AC26"/>
    <mergeCell ref="AD22:AD26"/>
    <mergeCell ref="AH22:AH26"/>
    <mergeCell ref="AI22:AI26"/>
    <mergeCell ref="V22:V26"/>
    <mergeCell ref="W22:W26"/>
    <mergeCell ref="AH27:AH32"/>
    <mergeCell ref="AI27:AI32"/>
    <mergeCell ref="AA22:AA26"/>
    <mergeCell ref="U27:U32"/>
    <mergeCell ref="V27:V32"/>
    <mergeCell ref="W27:W32"/>
    <mergeCell ref="X27:X32"/>
    <mergeCell ref="Y27:Y32"/>
    <mergeCell ref="AA27:AA32"/>
    <mergeCell ref="P27:P32"/>
    <mergeCell ref="Q27:Q32"/>
    <mergeCell ref="R27:R32"/>
    <mergeCell ref="S27:S32"/>
    <mergeCell ref="T27:T32"/>
    <mergeCell ref="P33:P38"/>
    <mergeCell ref="U33:U38"/>
    <mergeCell ref="V33:V38"/>
    <mergeCell ref="AF22:AF26"/>
    <mergeCell ref="AQ27:AQ32"/>
    <mergeCell ref="Z29:Z32"/>
    <mergeCell ref="A33:A38"/>
    <mergeCell ref="B33:B38"/>
    <mergeCell ref="C33:C38"/>
    <mergeCell ref="D33:D38"/>
    <mergeCell ref="E33:E38"/>
    <mergeCell ref="I33:I38"/>
    <mergeCell ref="K33:K38"/>
    <mergeCell ref="M33:M38"/>
    <mergeCell ref="AJ27:AJ32"/>
    <mergeCell ref="AL27:AL32"/>
    <mergeCell ref="AM27:AM32"/>
    <mergeCell ref="AN27:AN32"/>
    <mergeCell ref="AO27:AO32"/>
    <mergeCell ref="AP27:AP32"/>
    <mergeCell ref="AB27:AB32"/>
    <mergeCell ref="AC27:AC32"/>
    <mergeCell ref="AD27:AD32"/>
    <mergeCell ref="AF27:AF32"/>
    <mergeCell ref="AO33:AO38"/>
    <mergeCell ref="AP33:AP38"/>
    <mergeCell ref="AQ33:AQ38"/>
    <mergeCell ref="O27:O32"/>
    <mergeCell ref="A39:A43"/>
    <mergeCell ref="B39:B43"/>
    <mergeCell ref="C39:C43"/>
    <mergeCell ref="D39:D43"/>
    <mergeCell ref="E39:E43"/>
    <mergeCell ref="I39:I43"/>
    <mergeCell ref="K39:K43"/>
    <mergeCell ref="AH33:AH38"/>
    <mergeCell ref="AI33:AI38"/>
    <mergeCell ref="N33:N38"/>
    <mergeCell ref="O33:O38"/>
    <mergeCell ref="M39:M43"/>
    <mergeCell ref="N39:N43"/>
    <mergeCell ref="O39:O43"/>
    <mergeCell ref="P39:P43"/>
    <mergeCell ref="U39:U43"/>
    <mergeCell ref="V39:V43"/>
    <mergeCell ref="W33:W38"/>
    <mergeCell ref="X33:X38"/>
    <mergeCell ref="Y33:Y38"/>
    <mergeCell ref="AJ33:AJ38"/>
    <mergeCell ref="AL33:AL38"/>
    <mergeCell ref="AM33:AM38"/>
    <mergeCell ref="AN33:AN38"/>
    <mergeCell ref="Z33:Z38"/>
    <mergeCell ref="AA33:AA38"/>
    <mergeCell ref="AB33:AB38"/>
    <mergeCell ref="AC33:AC38"/>
    <mergeCell ref="AD33:AD38"/>
    <mergeCell ref="AF33:AF38"/>
    <mergeCell ref="AO39:AO43"/>
    <mergeCell ref="AP39:AP43"/>
    <mergeCell ref="AQ39:AQ43"/>
    <mergeCell ref="AC39:AC43"/>
    <mergeCell ref="AD39:AD43"/>
    <mergeCell ref="AF39:AF43"/>
    <mergeCell ref="AH39:AH43"/>
    <mergeCell ref="AI39:AI43"/>
    <mergeCell ref="AJ39:AJ43"/>
    <mergeCell ref="AN45:AN48"/>
    <mergeCell ref="AD45:AD48"/>
    <mergeCell ref="AF45:AF48"/>
    <mergeCell ref="AL39:AL43"/>
    <mergeCell ref="AM39:AM43"/>
    <mergeCell ref="AN39:AN43"/>
    <mergeCell ref="W39:W43"/>
    <mergeCell ref="X39:X43"/>
    <mergeCell ref="Y39:Y43"/>
    <mergeCell ref="Z39:Z43"/>
    <mergeCell ref="AA39:AA43"/>
    <mergeCell ref="AB39:AB43"/>
    <mergeCell ref="A49:A54"/>
    <mergeCell ref="B49:B54"/>
    <mergeCell ref="C49:C54"/>
    <mergeCell ref="D49:D54"/>
    <mergeCell ref="E49:E54"/>
    <mergeCell ref="I49:I54"/>
    <mergeCell ref="K49:K54"/>
    <mergeCell ref="M49:M54"/>
    <mergeCell ref="AC45:AC48"/>
    <mergeCell ref="K45:K48"/>
    <mergeCell ref="M45:M48"/>
    <mergeCell ref="N45:N48"/>
    <mergeCell ref="N49:N54"/>
    <mergeCell ref="O49:O54"/>
    <mergeCell ref="P49:P54"/>
    <mergeCell ref="AB49:AB54"/>
    <mergeCell ref="AC49:AC54"/>
    <mergeCell ref="A45:A48"/>
    <mergeCell ref="B45:B48"/>
    <mergeCell ref="C45:C48"/>
    <mergeCell ref="D45:D48"/>
    <mergeCell ref="E45:E48"/>
    <mergeCell ref="I45:I48"/>
    <mergeCell ref="AF49:AF54"/>
    <mergeCell ref="AH49:AH54"/>
    <mergeCell ref="AI49:AI54"/>
    <mergeCell ref="AM45:AM48"/>
    <mergeCell ref="O45:O48"/>
    <mergeCell ref="P45:P48"/>
    <mergeCell ref="U45:U48"/>
    <mergeCell ref="AL49:AL54"/>
    <mergeCell ref="AM49:AM54"/>
    <mergeCell ref="AD49:AD54"/>
    <mergeCell ref="AH45:AH48"/>
    <mergeCell ref="AI45:AI48"/>
    <mergeCell ref="AL45:AL48"/>
    <mergeCell ref="V45:V48"/>
    <mergeCell ref="W45:W48"/>
    <mergeCell ref="X45:X48"/>
    <mergeCell ref="Y45:Y48"/>
    <mergeCell ref="Z45:Z48"/>
    <mergeCell ref="AB45:AB48"/>
    <mergeCell ref="AJ59:AJ63"/>
    <mergeCell ref="AL59:AL63"/>
    <mergeCell ref="AM59:AM63"/>
    <mergeCell ref="W59:W63"/>
    <mergeCell ref="X59:X63"/>
    <mergeCell ref="Y59:Y63"/>
    <mergeCell ref="AI59:AI63"/>
    <mergeCell ref="A64:A68"/>
    <mergeCell ref="B64:B68"/>
    <mergeCell ref="C64:C68"/>
    <mergeCell ref="D64:D68"/>
    <mergeCell ref="E64:E68"/>
    <mergeCell ref="I64:I68"/>
    <mergeCell ref="K64:K68"/>
    <mergeCell ref="U59:U63"/>
    <mergeCell ref="V59:V63"/>
    <mergeCell ref="M59:M63"/>
    <mergeCell ref="N59:N63"/>
    <mergeCell ref="O59:O63"/>
    <mergeCell ref="P59:P63"/>
    <mergeCell ref="Q59:Q63"/>
    <mergeCell ref="R59:R63"/>
    <mergeCell ref="A59:A63"/>
    <mergeCell ref="C59:C63"/>
    <mergeCell ref="D59:D63"/>
    <mergeCell ref="E59:E63"/>
    <mergeCell ref="I59:I63"/>
    <mergeCell ref="K59:K63"/>
    <mergeCell ref="E69:E71"/>
    <mergeCell ref="M64:M68"/>
    <mergeCell ref="N64:N68"/>
    <mergeCell ref="O64:O68"/>
    <mergeCell ref="P64:P68"/>
    <mergeCell ref="M69:M71"/>
    <mergeCell ref="N69:N71"/>
    <mergeCell ref="O69:O71"/>
    <mergeCell ref="P69:P71"/>
    <mergeCell ref="W64:W68"/>
    <mergeCell ref="AI64:AI68"/>
    <mergeCell ref="AJ64:AJ68"/>
    <mergeCell ref="AL64:AL68"/>
    <mergeCell ref="AM64:AM68"/>
    <mergeCell ref="U64:U68"/>
    <mergeCell ref="V64:V68"/>
    <mergeCell ref="AL69:AL71"/>
    <mergeCell ref="AM69:AM71"/>
    <mergeCell ref="AF69:AF71"/>
    <mergeCell ref="AG69:AG71"/>
    <mergeCell ref="AH69:AH71"/>
    <mergeCell ref="AI69:AI71"/>
    <mergeCell ref="AJ69:AJ71"/>
    <mergeCell ref="A72:A73"/>
    <mergeCell ref="C72:C73"/>
    <mergeCell ref="D72:D73"/>
    <mergeCell ref="E72:E73"/>
    <mergeCell ref="I72:I73"/>
    <mergeCell ref="K72:K73"/>
    <mergeCell ref="M72:M73"/>
    <mergeCell ref="AD69:AD71"/>
    <mergeCell ref="U69:U71"/>
    <mergeCell ref="V69:V71"/>
    <mergeCell ref="W69:W71"/>
    <mergeCell ref="AA69:AA71"/>
    <mergeCell ref="AB69:AB71"/>
    <mergeCell ref="AC69:AC71"/>
    <mergeCell ref="I69:I71"/>
    <mergeCell ref="K69:K71"/>
    <mergeCell ref="AB72:AB73"/>
    <mergeCell ref="AC72:AC73"/>
    <mergeCell ref="AD72:AD73"/>
    <mergeCell ref="A69:A71"/>
    <mergeCell ref="C69:C71"/>
    <mergeCell ref="D69:D71"/>
    <mergeCell ref="AF72:AF73"/>
    <mergeCell ref="N72:N73"/>
    <mergeCell ref="O72:O73"/>
    <mergeCell ref="P72:P73"/>
    <mergeCell ref="U72:U73"/>
    <mergeCell ref="V72:V73"/>
    <mergeCell ref="W72:W73"/>
    <mergeCell ref="O76:O79"/>
    <mergeCell ref="P76:P79"/>
    <mergeCell ref="U76:U79"/>
    <mergeCell ref="V76:V79"/>
    <mergeCell ref="W76:W79"/>
    <mergeCell ref="X76:X79"/>
    <mergeCell ref="Y76:Y79"/>
    <mergeCell ref="Z76:Z79"/>
    <mergeCell ref="AB76:AB79"/>
    <mergeCell ref="AC76:AC79"/>
    <mergeCell ref="AD76:AD79"/>
    <mergeCell ref="AF76:AF79"/>
    <mergeCell ref="AM72:AM73"/>
    <mergeCell ref="A76:A79"/>
    <mergeCell ref="B76:B79"/>
    <mergeCell ref="C76:C79"/>
    <mergeCell ref="D76:D79"/>
    <mergeCell ref="E76:E79"/>
    <mergeCell ref="I76:I79"/>
    <mergeCell ref="K76:K79"/>
    <mergeCell ref="M76:M79"/>
    <mergeCell ref="N76:N79"/>
    <mergeCell ref="AG72:AG73"/>
    <mergeCell ref="AH72:AH73"/>
    <mergeCell ref="AI72:AI73"/>
    <mergeCell ref="AJ72:AJ73"/>
    <mergeCell ref="AK72:AK73"/>
    <mergeCell ref="AL72:AL73"/>
    <mergeCell ref="X72:X73"/>
    <mergeCell ref="Y72:Y73"/>
    <mergeCell ref="AG76:AG79"/>
    <mergeCell ref="AH76:AH79"/>
    <mergeCell ref="AI76:AI79"/>
    <mergeCell ref="AJ76:AJ79"/>
    <mergeCell ref="AL76:AL79"/>
    <mergeCell ref="AM76:AM79"/>
    <mergeCell ref="A88:A95"/>
    <mergeCell ref="S80:S82"/>
    <mergeCell ref="T80:T82"/>
    <mergeCell ref="U80:U82"/>
    <mergeCell ref="V80:V82"/>
    <mergeCell ref="M80:M82"/>
    <mergeCell ref="N80:N82"/>
    <mergeCell ref="O80:O82"/>
    <mergeCell ref="P80:P82"/>
    <mergeCell ref="Q80:Q82"/>
    <mergeCell ref="R80:R82"/>
    <mergeCell ref="A80:A82"/>
    <mergeCell ref="C80:C82"/>
    <mergeCell ref="D80:D82"/>
    <mergeCell ref="E80:E82"/>
    <mergeCell ref="I80:I82"/>
    <mergeCell ref="K80:K82"/>
    <mergeCell ref="M88:M95"/>
    <mergeCell ref="N88:N95"/>
    <mergeCell ref="O88:O95"/>
    <mergeCell ref="AD80:AD82"/>
    <mergeCell ref="AG80:AG82"/>
    <mergeCell ref="AH80:AH82"/>
    <mergeCell ref="AI80:AI82"/>
    <mergeCell ref="W80:W82"/>
    <mergeCell ref="X80:X82"/>
    <mergeCell ref="AJ88:AJ95"/>
    <mergeCell ref="AD88:AD95"/>
    <mergeCell ref="AE88:AE95"/>
    <mergeCell ref="AF88:AF95"/>
    <mergeCell ref="AG88:AG95"/>
    <mergeCell ref="AH88:AH95"/>
    <mergeCell ref="AI88:AI95"/>
    <mergeCell ref="X88:X95"/>
    <mergeCell ref="Y88:Y95"/>
    <mergeCell ref="Z88:Z95"/>
    <mergeCell ref="AA88:AA95"/>
    <mergeCell ref="AB88:AB95"/>
    <mergeCell ref="AC88:AC95"/>
    <mergeCell ref="C109:C111"/>
    <mergeCell ref="D109:D111"/>
    <mergeCell ref="E109:E111"/>
    <mergeCell ref="I109:I111"/>
    <mergeCell ref="K109:K111"/>
    <mergeCell ref="M109:M111"/>
    <mergeCell ref="N109:N111"/>
    <mergeCell ref="P88:P95"/>
    <mergeCell ref="Y80:Y82"/>
    <mergeCell ref="AO109:AO111"/>
    <mergeCell ref="AP109:AP111"/>
    <mergeCell ref="AQ109:AQ111"/>
    <mergeCell ref="A114:A115"/>
    <mergeCell ref="B114:B115"/>
    <mergeCell ref="C114:C115"/>
    <mergeCell ref="D114:D115"/>
    <mergeCell ref="E114:E115"/>
    <mergeCell ref="I114:I115"/>
    <mergeCell ref="K114:K115"/>
    <mergeCell ref="Y109:Y111"/>
    <mergeCell ref="AI109:AI111"/>
    <mergeCell ref="AK109:AK111"/>
    <mergeCell ref="AL109:AL111"/>
    <mergeCell ref="AM109:AM111"/>
    <mergeCell ref="AN109:AN111"/>
    <mergeCell ref="O109:O111"/>
    <mergeCell ref="P109:P111"/>
    <mergeCell ref="U109:U111"/>
    <mergeCell ref="V109:V111"/>
    <mergeCell ref="W109:W111"/>
    <mergeCell ref="X109:X111"/>
    <mergeCell ref="A109:A111"/>
    <mergeCell ref="B109:B111"/>
    <mergeCell ref="A117:A118"/>
    <mergeCell ref="B117:B118"/>
    <mergeCell ref="C117:C118"/>
    <mergeCell ref="D117:D118"/>
    <mergeCell ref="E117:E118"/>
    <mergeCell ref="I117:I118"/>
    <mergeCell ref="K117:K118"/>
    <mergeCell ref="AI114:AI115"/>
    <mergeCell ref="AJ114:AJ115"/>
    <mergeCell ref="AB114:AB115"/>
    <mergeCell ref="AC114:AC115"/>
    <mergeCell ref="AD114:AD115"/>
    <mergeCell ref="AE114:AE115"/>
    <mergeCell ref="AG114:AG115"/>
    <mergeCell ref="AH114:AH115"/>
    <mergeCell ref="V114:V115"/>
    <mergeCell ref="W114:W115"/>
    <mergeCell ref="X114:X115"/>
    <mergeCell ref="Y114:Y115"/>
    <mergeCell ref="Z114:Z115"/>
    <mergeCell ref="AA114:AA115"/>
    <mergeCell ref="L114:L115"/>
    <mergeCell ref="M114:M115"/>
    <mergeCell ref="N114:N115"/>
    <mergeCell ref="M117:M118"/>
    <mergeCell ref="N117:N118"/>
    <mergeCell ref="O117:O118"/>
    <mergeCell ref="P117:P118"/>
    <mergeCell ref="U117:U118"/>
    <mergeCell ref="V117:V118"/>
    <mergeCell ref="AO114:AO115"/>
    <mergeCell ref="AP114:AP115"/>
    <mergeCell ref="AQ114:AQ115"/>
    <mergeCell ref="AK114:AK115"/>
    <mergeCell ref="AL114:AL115"/>
    <mergeCell ref="AM114:AM115"/>
    <mergeCell ref="AN114:AN115"/>
    <mergeCell ref="O114:O115"/>
    <mergeCell ref="P114:P115"/>
    <mergeCell ref="U114:U115"/>
    <mergeCell ref="AG117:AG118"/>
    <mergeCell ref="AH117:AH118"/>
    <mergeCell ref="AI117:AI118"/>
    <mergeCell ref="AJ117:AJ118"/>
    <mergeCell ref="W117:W118"/>
    <mergeCell ref="X117:X118"/>
    <mergeCell ref="Y117:Y118"/>
    <mergeCell ref="Z117:Z118"/>
    <mergeCell ref="AB117:AB118"/>
    <mergeCell ref="AC117:AC118"/>
    <mergeCell ref="O125:O126"/>
    <mergeCell ref="P125:P126"/>
    <mergeCell ref="AI125:AI126"/>
    <mergeCell ref="AJ125:AJ126"/>
    <mergeCell ref="AL125:AL126"/>
    <mergeCell ref="AM125:AM126"/>
    <mergeCell ref="AQ117:AQ118"/>
    <mergeCell ref="AK117:AK118"/>
    <mergeCell ref="AL117:AL118"/>
    <mergeCell ref="AM117:AM118"/>
    <mergeCell ref="AN117:AN118"/>
    <mergeCell ref="AO117:AO118"/>
    <mergeCell ref="AP117:AP118"/>
    <mergeCell ref="AD117:AD118"/>
    <mergeCell ref="AE117:AE118"/>
    <mergeCell ref="A125:A126"/>
    <mergeCell ref="B125:B126"/>
    <mergeCell ref="C125:C126"/>
    <mergeCell ref="D125:D126"/>
    <mergeCell ref="E125:E126"/>
    <mergeCell ref="I125:I126"/>
    <mergeCell ref="K125:K126"/>
    <mergeCell ref="M125:M126"/>
    <mergeCell ref="N125:N126"/>
    <mergeCell ref="K128:K130"/>
    <mergeCell ref="M128:M130"/>
    <mergeCell ref="N128:N130"/>
    <mergeCell ref="O128:O130"/>
    <mergeCell ref="P128:P130"/>
    <mergeCell ref="U128:U130"/>
    <mergeCell ref="A128:A130"/>
    <mergeCell ref="B128:B130"/>
    <mergeCell ref="C128:C130"/>
    <mergeCell ref="D128:D130"/>
    <mergeCell ref="E128:E130"/>
    <mergeCell ref="I128:I130"/>
    <mergeCell ref="AB128:AB130"/>
    <mergeCell ref="AC128:AC130"/>
    <mergeCell ref="AD128:AD130"/>
    <mergeCell ref="AE128:AE130"/>
    <mergeCell ref="AF128:AF130"/>
    <mergeCell ref="AG128:AG130"/>
    <mergeCell ref="V128:V130"/>
    <mergeCell ref="W128:W130"/>
    <mergeCell ref="X128:X130"/>
    <mergeCell ref="Y128:Y130"/>
    <mergeCell ref="Z128:Z130"/>
    <mergeCell ref="AA128:AA130"/>
    <mergeCell ref="AN128:AN130"/>
    <mergeCell ref="AO128:AO130"/>
    <mergeCell ref="AP128:AP130"/>
    <mergeCell ref="AQ128:AQ130"/>
    <mergeCell ref="AH128:AH130"/>
    <mergeCell ref="AI128:AI130"/>
    <mergeCell ref="AJ128:AJ130"/>
    <mergeCell ref="AK128:AK130"/>
    <mergeCell ref="AL128:AL130"/>
    <mergeCell ref="AM128:AM130"/>
  </mergeCells>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249977111117893"/>
  </sheetPr>
  <dimension ref="A1:AS563"/>
  <sheetViews>
    <sheetView tabSelected="1" zoomScale="40" zoomScaleNormal="40" workbookViewId="0">
      <pane xSplit="5" ySplit="8" topLeftCell="F370" activePane="bottomRight" state="frozen"/>
      <selection pane="topRight" activeCell="E1" sqref="E1"/>
      <selection pane="bottomLeft" activeCell="A9" sqref="A9"/>
      <selection pane="bottomRight" activeCell="B297" sqref="B297:AN532"/>
    </sheetView>
  </sheetViews>
  <sheetFormatPr baseColWidth="10" defaultRowHeight="15" x14ac:dyDescent="0.25"/>
  <cols>
    <col min="1" max="1" width="5.5703125" style="2" customWidth="1"/>
    <col min="2" max="2" width="9.28515625" style="2" customWidth="1"/>
    <col min="3" max="3" width="26.42578125" style="2" customWidth="1"/>
    <col min="4" max="4" width="5.85546875" style="2" customWidth="1"/>
    <col min="5" max="5" width="13.7109375" style="2" customWidth="1"/>
    <col min="6" max="6" width="13.5703125" style="2" customWidth="1"/>
    <col min="7" max="7" width="6.5703125" style="2" customWidth="1"/>
    <col min="8" max="8" width="13.28515625" style="2" customWidth="1"/>
    <col min="9" max="9" width="14.140625" style="2" customWidth="1"/>
    <col min="10" max="10" width="13.7109375" style="2" customWidth="1"/>
    <col min="11" max="11" width="8.7109375" style="2" customWidth="1"/>
    <col min="12" max="12" width="14.85546875" style="2" customWidth="1"/>
    <col min="13" max="13" width="15.140625" style="2" customWidth="1"/>
    <col min="14" max="14" width="18.42578125" style="2" customWidth="1"/>
    <col min="15" max="15" width="22.140625" style="2" bestFit="1" customWidth="1"/>
    <col min="16" max="16" width="12.85546875" style="2" customWidth="1"/>
    <col min="17" max="17" width="16.85546875" style="72" customWidth="1"/>
    <col min="18" max="21" width="11.42578125" style="63" hidden="1" customWidth="1"/>
    <col min="22" max="22" width="12.140625" style="2" customWidth="1"/>
    <col min="23" max="23" width="15" style="2" bestFit="1" customWidth="1"/>
    <col min="24" max="24" width="14" style="2" customWidth="1"/>
    <col min="25" max="25" width="15" style="2" customWidth="1"/>
    <col min="26" max="26" width="21.140625" style="2" bestFit="1" customWidth="1"/>
    <col min="27" max="27" width="15" style="2" customWidth="1"/>
    <col min="28" max="28" width="16.42578125" style="2" customWidth="1"/>
    <col min="29" max="29" width="15" style="2" customWidth="1"/>
    <col min="30" max="30" width="16" style="2" customWidth="1"/>
    <col min="31" max="32" width="11.42578125" style="2" customWidth="1"/>
    <col min="33" max="33" width="15.28515625" style="2" customWidth="1"/>
    <col min="34" max="34" width="14.7109375" style="2" customWidth="1"/>
    <col min="35" max="35" width="17.7109375" style="2" customWidth="1"/>
    <col min="36" max="36" width="11.42578125" style="2"/>
    <col min="37" max="37" width="16" style="2" bestFit="1" customWidth="1"/>
    <col min="38" max="38" width="15.42578125" style="2" customWidth="1"/>
    <col min="39" max="39" width="12" style="2" bestFit="1" customWidth="1"/>
    <col min="40" max="40" width="15.42578125" style="2" customWidth="1"/>
    <col min="41" max="41" width="11.7109375" style="65" customWidth="1"/>
    <col min="42" max="42" width="11.42578125" style="275"/>
    <col min="43" max="43" width="11.42578125" style="344"/>
    <col min="44" max="44" width="11.42578125" style="275"/>
    <col min="45" max="45" width="11.5703125" style="903" bestFit="1" customWidth="1"/>
    <col min="46" max="16384" width="11.42578125" style="2"/>
  </cols>
  <sheetData>
    <row r="1" spans="1:45" x14ac:dyDescent="0.25">
      <c r="B1" s="1740" t="s">
        <v>0</v>
      </c>
      <c r="C1" s="1740"/>
      <c r="D1" s="1740"/>
      <c r="E1" s="1740"/>
      <c r="F1" s="1740"/>
      <c r="G1" s="1740"/>
      <c r="H1" s="1740"/>
      <c r="I1" s="1740"/>
      <c r="J1" s="1740"/>
      <c r="K1" s="1740"/>
      <c r="L1" s="1740"/>
      <c r="M1" s="1740"/>
      <c r="N1" s="1740"/>
      <c r="O1" s="1740"/>
      <c r="P1" s="1740"/>
      <c r="Q1" s="1740"/>
      <c r="R1" s="283"/>
      <c r="S1" s="283"/>
      <c r="T1" s="283"/>
      <c r="U1" s="283"/>
      <c r="V1" s="284"/>
      <c r="W1" s="284"/>
      <c r="X1" s="284"/>
      <c r="Y1" s="284"/>
      <c r="Z1" s="285"/>
      <c r="AA1" s="42"/>
      <c r="AB1" s="42"/>
      <c r="AC1" s="42"/>
      <c r="AD1" s="42"/>
      <c r="AE1" s="42"/>
      <c r="AF1" s="42"/>
      <c r="AG1" s="42"/>
      <c r="AH1" s="42"/>
      <c r="AI1" s="42"/>
      <c r="AJ1" s="42"/>
      <c r="AK1" s="42"/>
      <c r="AL1" s="42"/>
      <c r="AM1" s="42"/>
      <c r="AN1" s="42"/>
      <c r="AO1" s="906"/>
    </row>
    <row r="2" spans="1:45" x14ac:dyDescent="0.25">
      <c r="B2" s="1740" t="s">
        <v>43</v>
      </c>
      <c r="C2" s="1740"/>
      <c r="D2" s="1740"/>
      <c r="E2" s="1740"/>
      <c r="F2" s="1740"/>
      <c r="G2" s="1740"/>
      <c r="H2" s="1740"/>
      <c r="I2" s="1740"/>
      <c r="J2" s="1740"/>
      <c r="K2" s="1740"/>
      <c r="L2" s="1740"/>
      <c r="M2" s="1740"/>
      <c r="N2" s="1740"/>
      <c r="O2" s="1740"/>
      <c r="P2" s="1740"/>
      <c r="Q2" s="1740"/>
      <c r="R2" s="283"/>
      <c r="S2" s="283"/>
      <c r="T2" s="283"/>
      <c r="U2" s="283"/>
      <c r="V2" s="284"/>
      <c r="W2" s="284"/>
      <c r="X2" s="284"/>
      <c r="Y2" s="284"/>
      <c r="Z2" s="285"/>
      <c r="AA2" s="42"/>
      <c r="AB2" s="42"/>
      <c r="AC2" s="42"/>
      <c r="AD2" s="42"/>
      <c r="AE2" s="42"/>
      <c r="AF2" s="42"/>
      <c r="AG2" s="42"/>
      <c r="AH2" s="42"/>
      <c r="AI2" s="42"/>
      <c r="AJ2" s="42"/>
      <c r="AK2" s="42"/>
      <c r="AL2" s="42"/>
      <c r="AM2" s="42"/>
      <c r="AN2" s="42"/>
      <c r="AO2" s="906"/>
    </row>
    <row r="3" spans="1:45" x14ac:dyDescent="0.25">
      <c r="B3" s="284"/>
      <c r="C3" s="284">
        <f>12498955*50%</f>
        <v>6249477.5</v>
      </c>
      <c r="D3" s="284"/>
      <c r="E3" s="284"/>
      <c r="F3" s="286" t="s">
        <v>44</v>
      </c>
      <c r="G3" s="286"/>
      <c r="H3" s="286"/>
      <c r="I3" s="286"/>
      <c r="J3" s="286"/>
      <c r="K3" s="286"/>
      <c r="L3" s="286"/>
      <c r="M3" s="286"/>
      <c r="N3" s="285"/>
      <c r="O3" s="284"/>
      <c r="P3" s="284"/>
      <c r="Q3" s="287"/>
      <c r="R3" s="288"/>
      <c r="S3" s="288"/>
      <c r="T3" s="288"/>
      <c r="U3" s="288"/>
      <c r="V3" s="289" t="s">
        <v>1</v>
      </c>
      <c r="W3" s="284"/>
      <c r="X3" s="284"/>
      <c r="Y3" s="290">
        <f>Q123/1000</f>
        <v>121774.40700000001</v>
      </c>
      <c r="Z3" s="285"/>
      <c r="AA3" s="42"/>
      <c r="AB3" s="42"/>
      <c r="AC3" s="42"/>
      <c r="AD3" s="42"/>
      <c r="AE3" s="42"/>
      <c r="AF3" s="42"/>
      <c r="AG3" s="42"/>
      <c r="AH3" s="42"/>
      <c r="AI3" s="42"/>
      <c r="AJ3" s="42"/>
      <c r="AK3" s="42"/>
      <c r="AL3" s="42"/>
      <c r="AM3" s="42"/>
      <c r="AN3" s="42"/>
      <c r="AO3" s="906"/>
    </row>
    <row r="4" spans="1:45" x14ac:dyDescent="0.25">
      <c r="B4" s="284"/>
      <c r="C4" s="284"/>
      <c r="D4" s="284"/>
      <c r="E4" s="284"/>
      <c r="F4" s="286"/>
      <c r="G4" s="286"/>
      <c r="H4" s="286"/>
      <c r="I4" s="286"/>
      <c r="J4" s="286"/>
      <c r="K4" s="286"/>
      <c r="L4" s="286"/>
      <c r="M4" s="286"/>
      <c r="N4" s="285"/>
      <c r="O4" s="284"/>
      <c r="P4" s="284"/>
      <c r="Q4" s="287"/>
      <c r="R4" s="288"/>
      <c r="S4" s="288"/>
      <c r="T4" s="288"/>
      <c r="U4" s="288"/>
      <c r="V4" s="289"/>
      <c r="W4" s="284"/>
      <c r="X4" s="284"/>
      <c r="Y4" s="284"/>
      <c r="Z4" s="285"/>
      <c r="AA4" s="42"/>
      <c r="AB4" s="42"/>
      <c r="AC4" s="42"/>
      <c r="AD4" s="42"/>
      <c r="AE4" s="42"/>
      <c r="AF4" s="42"/>
      <c r="AG4" s="42"/>
      <c r="AH4" s="42"/>
      <c r="AI4" s="42"/>
      <c r="AJ4" s="42"/>
      <c r="AK4" s="42"/>
      <c r="AL4" s="42"/>
      <c r="AM4" s="42"/>
      <c r="AN4" s="42"/>
      <c r="AO4" s="906"/>
    </row>
    <row r="5" spans="1:45" x14ac:dyDescent="0.25">
      <c r="B5" s="284"/>
      <c r="C5" s="284"/>
      <c r="D5" s="284"/>
      <c r="E5" s="284"/>
      <c r="F5" s="286"/>
      <c r="G5" s="286"/>
      <c r="H5" s="286"/>
      <c r="I5" s="286"/>
      <c r="J5" s="286"/>
      <c r="K5" s="286"/>
      <c r="L5" s="286"/>
      <c r="M5" s="286"/>
      <c r="N5" s="285"/>
      <c r="O5" s="284"/>
      <c r="P5" s="284"/>
      <c r="Q5" s="287"/>
      <c r="R5" s="288"/>
      <c r="S5" s="288"/>
      <c r="T5" s="288"/>
      <c r="U5" s="288"/>
      <c r="V5" s="289"/>
      <c r="W5" s="284"/>
      <c r="X5" s="284"/>
      <c r="Y5" s="284"/>
      <c r="Z5" s="285"/>
      <c r="AA5" s="42"/>
      <c r="AB5" s="42"/>
      <c r="AC5" s="42"/>
      <c r="AD5" s="42"/>
      <c r="AE5" s="42"/>
      <c r="AF5" s="42"/>
      <c r="AG5" s="42"/>
      <c r="AH5" s="42"/>
      <c r="AI5" s="42"/>
      <c r="AJ5" s="42"/>
      <c r="AK5" s="42"/>
      <c r="AL5" s="42"/>
      <c r="AM5" s="42"/>
      <c r="AN5" s="42"/>
      <c r="AO5" s="906"/>
    </row>
    <row r="6" spans="1:45" x14ac:dyDescent="0.25">
      <c r="B6" s="23"/>
      <c r="C6" s="284"/>
      <c r="D6" s="291"/>
      <c r="E6" s="284"/>
      <c r="F6" s="284"/>
      <c r="G6" s="284"/>
      <c r="H6" s="284"/>
      <c r="I6" s="284"/>
      <c r="J6" s="284"/>
      <c r="K6" s="284"/>
      <c r="L6" s="42"/>
      <c r="M6" s="284"/>
      <c r="N6" s="285"/>
      <c r="O6" s="284"/>
      <c r="P6" s="284"/>
      <c r="Q6" s="287"/>
      <c r="R6" s="288"/>
      <c r="S6" s="288"/>
      <c r="T6" s="288"/>
      <c r="U6" s="288"/>
      <c r="V6" s="289" t="s">
        <v>2</v>
      </c>
      <c r="W6" s="284"/>
      <c r="X6" s="284"/>
      <c r="Y6" s="42"/>
      <c r="Z6" s="23"/>
      <c r="AA6" s="42"/>
      <c r="AB6" s="1434">
        <f>AC240-525918316</f>
        <v>15371</v>
      </c>
      <c r="AC6" s="42"/>
      <c r="AD6" s="42"/>
      <c r="AE6" s="42"/>
      <c r="AF6" s="42"/>
      <c r="AG6" s="42"/>
      <c r="AH6" s="42"/>
      <c r="AI6" s="42"/>
      <c r="AJ6" s="42"/>
      <c r="AK6" s="42"/>
      <c r="AL6" s="42"/>
      <c r="AM6" s="42"/>
      <c r="AN6" s="42"/>
      <c r="AO6" s="906"/>
    </row>
    <row r="7" spans="1:45" ht="51" x14ac:dyDescent="0.2">
      <c r="B7" s="1741" t="s">
        <v>3</v>
      </c>
      <c r="C7" s="1741" t="s">
        <v>4</v>
      </c>
      <c r="D7" s="1741" t="s">
        <v>5</v>
      </c>
      <c r="E7" s="9" t="s">
        <v>6</v>
      </c>
      <c r="F7" s="9"/>
      <c r="G7" s="9" t="s">
        <v>7</v>
      </c>
      <c r="H7" s="9"/>
      <c r="I7" s="9"/>
      <c r="J7" s="1741" t="s">
        <v>8</v>
      </c>
      <c r="K7" s="2059" t="s">
        <v>9</v>
      </c>
      <c r="L7" s="2059"/>
      <c r="M7" s="2059"/>
      <c r="N7" s="2049" t="s">
        <v>10</v>
      </c>
      <c r="O7" s="1741" t="s">
        <v>11</v>
      </c>
      <c r="P7" s="1741" t="s">
        <v>12</v>
      </c>
      <c r="Q7" s="2063" t="s">
        <v>13</v>
      </c>
      <c r="R7" s="293" t="s">
        <v>62</v>
      </c>
      <c r="S7" s="293" t="s">
        <v>59</v>
      </c>
      <c r="T7" s="293" t="s">
        <v>60</v>
      </c>
      <c r="U7" s="293" t="s">
        <v>61</v>
      </c>
      <c r="V7" s="2059" t="s">
        <v>14</v>
      </c>
      <c r="W7" s="2059"/>
      <c r="X7" s="2059"/>
      <c r="Y7" s="1741" t="s">
        <v>15</v>
      </c>
      <c r="Z7" s="2049" t="s">
        <v>16</v>
      </c>
      <c r="AA7" s="1740" t="s">
        <v>17</v>
      </c>
      <c r="AB7" s="1740"/>
      <c r="AC7" s="1740"/>
      <c r="AD7" s="1740"/>
      <c r="AE7" s="1740"/>
      <c r="AF7" s="1740"/>
      <c r="AG7" s="1740"/>
      <c r="AH7" s="1740"/>
      <c r="AI7" s="1740"/>
      <c r="AJ7" s="2050" t="s">
        <v>18</v>
      </c>
      <c r="AK7" s="2050" t="s">
        <v>19</v>
      </c>
      <c r="AL7" s="2050" t="s">
        <v>48</v>
      </c>
      <c r="AM7" s="2050" t="s">
        <v>50</v>
      </c>
      <c r="AN7" s="2050" t="s">
        <v>51</v>
      </c>
      <c r="AO7" s="2062" t="s">
        <v>52</v>
      </c>
      <c r="AP7" s="2061" t="s">
        <v>1226</v>
      </c>
      <c r="AQ7" s="2060" t="s">
        <v>1227</v>
      </c>
      <c r="AR7" s="2061" t="s">
        <v>1228</v>
      </c>
    </row>
    <row r="8" spans="1:45" ht="12.75" x14ac:dyDescent="0.2">
      <c r="B8" s="1741"/>
      <c r="C8" s="1741"/>
      <c r="D8" s="1741"/>
      <c r="E8" s="274" t="s">
        <v>20</v>
      </c>
      <c r="F8" s="274" t="s">
        <v>21</v>
      </c>
      <c r="G8" s="274" t="s">
        <v>22</v>
      </c>
      <c r="H8" s="274" t="s">
        <v>23</v>
      </c>
      <c r="I8" s="274" t="s">
        <v>24</v>
      </c>
      <c r="J8" s="1741"/>
      <c r="K8" s="294" t="s">
        <v>25</v>
      </c>
      <c r="L8" s="274" t="s">
        <v>23</v>
      </c>
      <c r="M8" s="274" t="s">
        <v>26</v>
      </c>
      <c r="N8" s="2049"/>
      <c r="O8" s="1741"/>
      <c r="P8" s="1741"/>
      <c r="Q8" s="2063" t="s">
        <v>27</v>
      </c>
      <c r="R8" s="293"/>
      <c r="S8" s="293"/>
      <c r="T8" s="293"/>
      <c r="U8" s="293"/>
      <c r="V8" s="274" t="s">
        <v>28</v>
      </c>
      <c r="W8" s="274" t="s">
        <v>29</v>
      </c>
      <c r="X8" s="274" t="s">
        <v>30</v>
      </c>
      <c r="Y8" s="1741" t="s">
        <v>31</v>
      </c>
      <c r="Z8" s="2049" t="s">
        <v>32</v>
      </c>
      <c r="AA8" s="10" t="s">
        <v>33</v>
      </c>
      <c r="AB8" s="11" t="s">
        <v>34</v>
      </c>
      <c r="AC8" s="12" t="s">
        <v>35</v>
      </c>
      <c r="AD8" s="13" t="s">
        <v>36</v>
      </c>
      <c r="AE8" s="14" t="s">
        <v>37</v>
      </c>
      <c r="AF8" s="14" t="s">
        <v>1374</v>
      </c>
      <c r="AG8" s="15" t="s">
        <v>38</v>
      </c>
      <c r="AH8" s="15" t="s">
        <v>855</v>
      </c>
      <c r="AI8" s="16" t="s">
        <v>39</v>
      </c>
      <c r="AJ8" s="2050"/>
      <c r="AK8" s="2050"/>
      <c r="AL8" s="2050"/>
      <c r="AM8" s="2050"/>
      <c r="AN8" s="2050"/>
      <c r="AO8" s="2062"/>
      <c r="AP8" s="2061"/>
      <c r="AQ8" s="2060"/>
      <c r="AR8" s="2061"/>
    </row>
    <row r="9" spans="1:45" s="27" customFormat="1" ht="38.25" x14ac:dyDescent="0.25">
      <c r="A9" s="27">
        <v>1</v>
      </c>
      <c r="B9" s="30" t="s">
        <v>45</v>
      </c>
      <c r="C9" s="17" t="s">
        <v>46</v>
      </c>
      <c r="D9" s="30" t="s">
        <v>42</v>
      </c>
      <c r="E9" s="17" t="s">
        <v>41</v>
      </c>
      <c r="F9" s="18" t="s">
        <v>40</v>
      </c>
      <c r="G9" s="19" t="s">
        <v>47</v>
      </c>
      <c r="H9" s="20">
        <v>39843</v>
      </c>
      <c r="I9" s="21">
        <v>13900000</v>
      </c>
      <c r="J9" s="31">
        <v>39864</v>
      </c>
      <c r="K9" s="295" t="s">
        <v>63</v>
      </c>
      <c r="L9" s="20">
        <v>39864</v>
      </c>
      <c r="M9" s="21">
        <v>13837500</v>
      </c>
      <c r="N9" s="31">
        <v>39867</v>
      </c>
      <c r="O9" s="31">
        <v>39876</v>
      </c>
      <c r="P9" s="30">
        <v>15</v>
      </c>
      <c r="Q9" s="67">
        <v>13837500</v>
      </c>
      <c r="R9" s="119" t="s">
        <v>65</v>
      </c>
      <c r="S9" s="60">
        <v>6918750</v>
      </c>
      <c r="T9" s="60">
        <v>6351411</v>
      </c>
      <c r="U9" s="296">
        <v>39876</v>
      </c>
      <c r="V9" s="18"/>
      <c r="W9" s="18"/>
      <c r="X9" s="18"/>
      <c r="Y9" s="31">
        <v>39884</v>
      </c>
      <c r="Z9" s="31">
        <v>39892</v>
      </c>
      <c r="AA9" s="53">
        <v>13837500</v>
      </c>
      <c r="AB9" s="53"/>
      <c r="AC9" s="53"/>
      <c r="AD9" s="53"/>
      <c r="AE9" s="53"/>
      <c r="AF9" s="53"/>
      <c r="AG9" s="53"/>
      <c r="AH9" s="53"/>
      <c r="AI9" s="53"/>
      <c r="AJ9" s="41" t="s">
        <v>71</v>
      </c>
      <c r="AK9" s="297">
        <f>AI9+AG9+AE9+AD9+AC9+AB9+AA9</f>
        <v>13837500</v>
      </c>
      <c r="AL9" s="298" t="s">
        <v>49</v>
      </c>
      <c r="AM9" s="23" t="s">
        <v>53</v>
      </c>
      <c r="AN9" s="23">
        <v>3138695353</v>
      </c>
      <c r="AO9" s="53"/>
      <c r="AP9" s="276" t="s">
        <v>1229</v>
      </c>
      <c r="AQ9" s="345" t="s">
        <v>1229</v>
      </c>
      <c r="AR9" s="276" t="s">
        <v>1229</v>
      </c>
      <c r="AS9" s="903" t="s">
        <v>1853</v>
      </c>
    </row>
    <row r="10" spans="1:45" s="27" customFormat="1" ht="38.25" x14ac:dyDescent="0.25">
      <c r="A10" s="27">
        <v>2</v>
      </c>
      <c r="B10" s="30" t="s">
        <v>54</v>
      </c>
      <c r="C10" s="17" t="s">
        <v>55</v>
      </c>
      <c r="D10" s="30" t="s">
        <v>42</v>
      </c>
      <c r="E10" s="17" t="s">
        <v>95</v>
      </c>
      <c r="F10" s="18" t="s">
        <v>56</v>
      </c>
      <c r="G10" s="19" t="s">
        <v>57</v>
      </c>
      <c r="H10" s="20">
        <v>39843</v>
      </c>
      <c r="I10" s="21">
        <v>12000000</v>
      </c>
      <c r="J10" s="31">
        <v>39864</v>
      </c>
      <c r="K10" s="295" t="s">
        <v>64</v>
      </c>
      <c r="L10" s="20">
        <v>39864</v>
      </c>
      <c r="M10" s="21">
        <v>11977350</v>
      </c>
      <c r="N10" s="31">
        <v>39864</v>
      </c>
      <c r="O10" s="31">
        <v>39876</v>
      </c>
      <c r="P10" s="30">
        <v>15</v>
      </c>
      <c r="Q10" s="67">
        <v>11977350</v>
      </c>
      <c r="R10" s="119" t="s">
        <v>65</v>
      </c>
      <c r="S10" s="60">
        <f>Q10/2</f>
        <v>5988675</v>
      </c>
      <c r="T10" s="60">
        <v>5481584</v>
      </c>
      <c r="U10" s="296">
        <v>39876</v>
      </c>
      <c r="V10" s="18">
        <v>0</v>
      </c>
      <c r="W10" s="18">
        <v>0</v>
      </c>
      <c r="X10" s="18">
        <v>0</v>
      </c>
      <c r="Y10" s="31">
        <v>39884</v>
      </c>
      <c r="Z10" s="31">
        <v>39892</v>
      </c>
      <c r="AA10" s="53">
        <v>11977350</v>
      </c>
      <c r="AB10" s="53"/>
      <c r="AC10" s="53"/>
      <c r="AD10" s="53"/>
      <c r="AE10" s="53"/>
      <c r="AF10" s="53"/>
      <c r="AG10" s="53"/>
      <c r="AH10" s="53"/>
      <c r="AI10" s="53"/>
      <c r="AJ10" s="1563" t="s">
        <v>71</v>
      </c>
      <c r="AK10" s="297">
        <f t="shared" ref="AK10:AK43" si="0">AI10+AG10+AE10+AD10+AC10+AB10+AA10</f>
        <v>11977350</v>
      </c>
      <c r="AL10" s="298" t="s">
        <v>49</v>
      </c>
      <c r="AM10" s="23" t="s">
        <v>58</v>
      </c>
      <c r="AN10" s="23">
        <v>3118956522</v>
      </c>
      <c r="AO10" s="53"/>
      <c r="AP10" s="276" t="s">
        <v>1229</v>
      </c>
      <c r="AQ10" s="345" t="s">
        <v>1229</v>
      </c>
      <c r="AR10" s="276" t="s">
        <v>1229</v>
      </c>
      <c r="AS10" s="903" t="s">
        <v>1853</v>
      </c>
    </row>
    <row r="11" spans="1:45" s="27" customFormat="1" ht="38.25" x14ac:dyDescent="0.25">
      <c r="A11" s="27">
        <v>3</v>
      </c>
      <c r="B11" s="30" t="s">
        <v>66</v>
      </c>
      <c r="C11" s="17" t="s">
        <v>67</v>
      </c>
      <c r="D11" s="30" t="s">
        <v>42</v>
      </c>
      <c r="E11" s="17" t="s">
        <v>68</v>
      </c>
      <c r="F11" s="18" t="s">
        <v>69</v>
      </c>
      <c r="G11" s="19" t="s">
        <v>70</v>
      </c>
      <c r="H11" s="20">
        <v>39882</v>
      </c>
      <c r="I11" s="21">
        <v>13850000</v>
      </c>
      <c r="J11" s="31">
        <v>39892</v>
      </c>
      <c r="K11" s="295" t="s">
        <v>93</v>
      </c>
      <c r="L11" s="20">
        <v>39892</v>
      </c>
      <c r="M11" s="21">
        <v>13840873</v>
      </c>
      <c r="N11" s="32">
        <v>39898</v>
      </c>
      <c r="O11" s="31">
        <v>39916</v>
      </c>
      <c r="P11" s="30">
        <v>30</v>
      </c>
      <c r="Q11" s="67">
        <v>13840873</v>
      </c>
      <c r="R11" s="119" t="s">
        <v>65</v>
      </c>
      <c r="S11" s="60">
        <f>Q11/2</f>
        <v>6920436.5</v>
      </c>
      <c r="T11" s="60"/>
      <c r="U11" s="60"/>
      <c r="V11" s="20">
        <v>39926</v>
      </c>
      <c r="W11" s="18">
        <v>0</v>
      </c>
      <c r="X11" s="73">
        <v>6904397</v>
      </c>
      <c r="Y11" s="31">
        <v>39941</v>
      </c>
      <c r="Z11" s="31">
        <v>39948</v>
      </c>
      <c r="AA11" s="53"/>
      <c r="AB11" s="53"/>
      <c r="AC11" s="53"/>
      <c r="AD11" s="53"/>
      <c r="AE11" s="53"/>
      <c r="AF11" s="53"/>
      <c r="AG11" s="53"/>
      <c r="AH11" s="53"/>
      <c r="AI11" s="53">
        <v>20745270</v>
      </c>
      <c r="AJ11" s="1563" t="s">
        <v>125</v>
      </c>
      <c r="AK11" s="297">
        <f t="shared" si="0"/>
        <v>20745270</v>
      </c>
      <c r="AL11" s="78" t="s">
        <v>130</v>
      </c>
      <c r="AM11" s="23" t="s">
        <v>72</v>
      </c>
      <c r="AN11" s="23">
        <v>3133194551</v>
      </c>
      <c r="AO11" s="53"/>
      <c r="AP11" s="276" t="s">
        <v>1229</v>
      </c>
      <c r="AQ11" s="345" t="s">
        <v>1229</v>
      </c>
      <c r="AR11" s="276" t="s">
        <v>1229</v>
      </c>
      <c r="AS11" s="903" t="s">
        <v>1853</v>
      </c>
    </row>
    <row r="12" spans="1:45" s="27" customFormat="1" ht="38.25" x14ac:dyDescent="0.25">
      <c r="A12" s="27">
        <v>4</v>
      </c>
      <c r="B12" s="30" t="s">
        <v>73</v>
      </c>
      <c r="C12" s="17" t="s">
        <v>74</v>
      </c>
      <c r="D12" s="30" t="s">
        <v>42</v>
      </c>
      <c r="E12" s="17" t="s">
        <v>75</v>
      </c>
      <c r="F12" s="18" t="s">
        <v>76</v>
      </c>
      <c r="G12" s="19" t="s">
        <v>77</v>
      </c>
      <c r="H12" s="20">
        <v>39871</v>
      </c>
      <c r="I12" s="21">
        <v>10000000</v>
      </c>
      <c r="J12" s="31">
        <v>39892</v>
      </c>
      <c r="K12" s="295" t="s">
        <v>92</v>
      </c>
      <c r="L12" s="20">
        <v>39892</v>
      </c>
      <c r="M12" s="21">
        <v>9982960</v>
      </c>
      <c r="N12" s="32" t="s">
        <v>96</v>
      </c>
      <c r="O12" s="31">
        <v>39892</v>
      </c>
      <c r="P12" s="30">
        <v>8</v>
      </c>
      <c r="Q12" s="67">
        <v>9982960</v>
      </c>
      <c r="R12" s="60"/>
      <c r="S12" s="60"/>
      <c r="T12" s="60"/>
      <c r="U12" s="60"/>
      <c r="V12" s="18"/>
      <c r="W12" s="18"/>
      <c r="X12" s="18"/>
      <c r="Y12" s="31">
        <v>39899</v>
      </c>
      <c r="Z12" s="31">
        <v>39903</v>
      </c>
      <c r="AA12" s="53">
        <v>9982960</v>
      </c>
      <c r="AB12" s="53"/>
      <c r="AC12" s="53"/>
      <c r="AD12" s="53"/>
      <c r="AE12" s="53"/>
      <c r="AF12" s="53"/>
      <c r="AG12" s="53"/>
      <c r="AH12" s="53"/>
      <c r="AI12" s="53"/>
      <c r="AJ12" s="1563" t="s">
        <v>71</v>
      </c>
      <c r="AK12" s="297">
        <f t="shared" si="0"/>
        <v>9982960</v>
      </c>
      <c r="AL12" s="78" t="s">
        <v>131</v>
      </c>
      <c r="AM12" s="23" t="s">
        <v>78</v>
      </c>
      <c r="AN12" s="23">
        <v>3122031645</v>
      </c>
      <c r="AO12" s="53"/>
      <c r="AP12" s="276" t="s">
        <v>1229</v>
      </c>
      <c r="AQ12" s="345" t="s">
        <v>1229</v>
      </c>
      <c r="AR12" s="276" t="s">
        <v>1229</v>
      </c>
      <c r="AS12" s="903" t="s">
        <v>1853</v>
      </c>
    </row>
    <row r="13" spans="1:45" s="27" customFormat="1" ht="38.25" x14ac:dyDescent="0.25">
      <c r="A13" s="27">
        <v>5</v>
      </c>
      <c r="B13" s="30" t="s">
        <v>79</v>
      </c>
      <c r="C13" s="17" t="s">
        <v>80</v>
      </c>
      <c r="D13" s="30" t="s">
        <v>42</v>
      </c>
      <c r="E13" s="17" t="s">
        <v>81</v>
      </c>
      <c r="F13" s="18" t="s">
        <v>82</v>
      </c>
      <c r="G13" s="19" t="s">
        <v>83</v>
      </c>
      <c r="H13" s="20">
        <v>39871</v>
      </c>
      <c r="I13" s="21">
        <v>10000000</v>
      </c>
      <c r="J13" s="31">
        <v>39896</v>
      </c>
      <c r="K13" s="295" t="s">
        <v>91</v>
      </c>
      <c r="L13" s="20">
        <v>39896</v>
      </c>
      <c r="M13" s="21">
        <v>6243250</v>
      </c>
      <c r="N13" s="32" t="s">
        <v>96</v>
      </c>
      <c r="O13" s="31">
        <v>39896</v>
      </c>
      <c r="P13" s="30">
        <v>8</v>
      </c>
      <c r="Q13" s="67">
        <v>6243250</v>
      </c>
      <c r="R13" s="60"/>
      <c r="S13" s="60"/>
      <c r="T13" s="60"/>
      <c r="U13" s="60"/>
      <c r="V13" s="18"/>
      <c r="W13" s="18"/>
      <c r="X13" s="18"/>
      <c r="Y13" s="31">
        <v>39903</v>
      </c>
      <c r="Z13" s="31">
        <v>39903</v>
      </c>
      <c r="AA13" s="53">
        <v>6243250</v>
      </c>
      <c r="AB13" s="53"/>
      <c r="AC13" s="53"/>
      <c r="AD13" s="53"/>
      <c r="AE13" s="53"/>
      <c r="AF13" s="53"/>
      <c r="AG13" s="53"/>
      <c r="AH13" s="53"/>
      <c r="AI13" s="53"/>
      <c r="AJ13" s="1563" t="s">
        <v>71</v>
      </c>
      <c r="AK13" s="297">
        <f t="shared" si="0"/>
        <v>6243250</v>
      </c>
      <c r="AL13" s="78" t="s">
        <v>132</v>
      </c>
      <c r="AM13" s="23" t="s">
        <v>84</v>
      </c>
      <c r="AN13" s="23">
        <v>3143780588</v>
      </c>
      <c r="AO13" s="53"/>
      <c r="AP13" s="276" t="s">
        <v>1229</v>
      </c>
      <c r="AQ13" s="345" t="s">
        <v>1229</v>
      </c>
      <c r="AR13" s="276" t="s">
        <v>1229</v>
      </c>
      <c r="AS13" s="903" t="s">
        <v>1853</v>
      </c>
    </row>
    <row r="14" spans="1:45" s="27" customFormat="1" ht="56.25" customHeight="1" x14ac:dyDescent="0.25">
      <c r="A14" s="27">
        <v>6</v>
      </c>
      <c r="B14" s="30" t="s">
        <v>85</v>
      </c>
      <c r="C14" s="17" t="s">
        <v>86</v>
      </c>
      <c r="D14" s="30" t="s">
        <v>42</v>
      </c>
      <c r="E14" s="17" t="s">
        <v>87</v>
      </c>
      <c r="F14" s="1175" t="s">
        <v>88</v>
      </c>
      <c r="G14" s="19" t="s">
        <v>89</v>
      </c>
      <c r="H14" s="20">
        <v>39882</v>
      </c>
      <c r="I14" s="21">
        <v>13900000</v>
      </c>
      <c r="J14" s="31">
        <v>39896</v>
      </c>
      <c r="K14" s="295" t="s">
        <v>94</v>
      </c>
      <c r="L14" s="20">
        <v>39896</v>
      </c>
      <c r="M14" s="21">
        <v>13892672</v>
      </c>
      <c r="N14" s="31">
        <v>39898</v>
      </c>
      <c r="O14" s="31">
        <v>39904</v>
      </c>
      <c r="P14" s="30">
        <v>30</v>
      </c>
      <c r="Q14" s="67">
        <v>13892672</v>
      </c>
      <c r="R14" s="119" t="s">
        <v>65</v>
      </c>
      <c r="S14" s="60">
        <v>6946336</v>
      </c>
      <c r="T14" s="60">
        <v>6372675</v>
      </c>
      <c r="U14" s="296">
        <v>39903</v>
      </c>
      <c r="V14" s="18"/>
      <c r="W14" s="18"/>
      <c r="X14" s="18"/>
      <c r="Y14" s="31">
        <v>39917</v>
      </c>
      <c r="Z14" s="31">
        <v>39926</v>
      </c>
      <c r="AA14" s="53"/>
      <c r="AB14" s="53"/>
      <c r="AC14" s="53">
        <v>13892672</v>
      </c>
      <c r="AD14" s="53"/>
      <c r="AE14" s="53"/>
      <c r="AF14" s="53"/>
      <c r="AG14" s="53"/>
      <c r="AH14" s="53"/>
      <c r="AI14" s="53"/>
      <c r="AJ14" s="1563" t="s">
        <v>71</v>
      </c>
      <c r="AK14" s="297">
        <f t="shared" si="0"/>
        <v>13892672</v>
      </c>
      <c r="AL14" s="78" t="s">
        <v>133</v>
      </c>
      <c r="AM14" s="23" t="s">
        <v>90</v>
      </c>
      <c r="AN14" s="23">
        <v>3138740863</v>
      </c>
      <c r="AO14" s="53"/>
      <c r="AP14" s="276" t="s">
        <v>1229</v>
      </c>
      <c r="AQ14" s="345" t="s">
        <v>1229</v>
      </c>
      <c r="AR14" s="276" t="s">
        <v>1229</v>
      </c>
      <c r="AS14" s="903" t="s">
        <v>1853</v>
      </c>
    </row>
    <row r="15" spans="1:45" s="27" customFormat="1" ht="28.5" customHeight="1" x14ac:dyDescent="0.25">
      <c r="A15" s="27">
        <v>7</v>
      </c>
      <c r="B15" s="30" t="s">
        <v>97</v>
      </c>
      <c r="C15" s="17" t="s">
        <v>98</v>
      </c>
      <c r="D15" s="30" t="s">
        <v>42</v>
      </c>
      <c r="E15" s="17" t="s">
        <v>99</v>
      </c>
      <c r="F15" s="18" t="s">
        <v>100</v>
      </c>
      <c r="G15" s="19" t="s">
        <v>101</v>
      </c>
      <c r="H15" s="20">
        <v>39897</v>
      </c>
      <c r="I15" s="21">
        <v>13800000</v>
      </c>
      <c r="J15" s="31">
        <v>39906</v>
      </c>
      <c r="K15" s="32" t="s">
        <v>104</v>
      </c>
      <c r="L15" s="20">
        <v>39906</v>
      </c>
      <c r="M15" s="21">
        <v>13765908</v>
      </c>
      <c r="N15" s="40">
        <v>39906</v>
      </c>
      <c r="O15" s="31">
        <v>39918</v>
      </c>
      <c r="P15" s="30">
        <v>30</v>
      </c>
      <c r="Q15" s="67">
        <v>13765908</v>
      </c>
      <c r="R15" s="119" t="s">
        <v>65</v>
      </c>
      <c r="S15" s="60">
        <f>Q15/2</f>
        <v>6882954</v>
      </c>
      <c r="T15" s="60"/>
      <c r="U15" s="60"/>
      <c r="V15" s="18"/>
      <c r="W15" s="18"/>
      <c r="X15" s="18"/>
      <c r="Y15" s="31">
        <v>39944</v>
      </c>
      <c r="Z15" s="31">
        <v>39948</v>
      </c>
      <c r="AA15" s="53"/>
      <c r="AB15" s="53">
        <v>13765908</v>
      </c>
      <c r="AC15" s="53"/>
      <c r="AD15" s="53"/>
      <c r="AE15" s="53"/>
      <c r="AF15" s="53"/>
      <c r="AG15" s="53"/>
      <c r="AH15" s="53"/>
      <c r="AI15" s="53"/>
      <c r="AJ15" s="1563" t="s">
        <v>71</v>
      </c>
      <c r="AK15" s="297">
        <f t="shared" si="0"/>
        <v>13765908</v>
      </c>
      <c r="AL15" s="78" t="s">
        <v>102</v>
      </c>
      <c r="AM15" s="23" t="s">
        <v>103</v>
      </c>
      <c r="AN15" s="23">
        <v>3172436999</v>
      </c>
      <c r="AO15" s="53"/>
      <c r="AP15" s="276" t="s">
        <v>1229</v>
      </c>
      <c r="AQ15" s="345" t="s">
        <v>1229</v>
      </c>
      <c r="AR15" s="276" t="s">
        <v>1229</v>
      </c>
      <c r="AS15" s="903" t="s">
        <v>1853</v>
      </c>
    </row>
    <row r="16" spans="1:45" s="27" customFormat="1" ht="44.25" customHeight="1" x14ac:dyDescent="0.25">
      <c r="A16" s="27">
        <v>8</v>
      </c>
      <c r="B16" s="30" t="s">
        <v>105</v>
      </c>
      <c r="C16" s="763" t="s">
        <v>114</v>
      </c>
      <c r="D16" s="30" t="s">
        <v>42</v>
      </c>
      <c r="E16" s="17" t="s">
        <v>115</v>
      </c>
      <c r="F16" s="18" t="s">
        <v>116</v>
      </c>
      <c r="G16" s="19" t="s">
        <v>117</v>
      </c>
      <c r="H16" s="20">
        <v>39904</v>
      </c>
      <c r="I16" s="21">
        <v>13500000</v>
      </c>
      <c r="J16" s="31">
        <v>39918</v>
      </c>
      <c r="K16" s="32" t="s">
        <v>121</v>
      </c>
      <c r="L16" s="20">
        <v>39918</v>
      </c>
      <c r="M16" s="21">
        <v>13494049</v>
      </c>
      <c r="N16" s="31">
        <v>39918</v>
      </c>
      <c r="O16" s="31">
        <v>39927</v>
      </c>
      <c r="P16" s="30">
        <v>15</v>
      </c>
      <c r="Q16" s="67">
        <v>13494049</v>
      </c>
      <c r="R16" s="60"/>
      <c r="S16" s="60"/>
      <c r="T16" s="60"/>
      <c r="U16" s="60"/>
      <c r="V16" s="18"/>
      <c r="W16" s="18"/>
      <c r="X16" s="18"/>
      <c r="Y16" s="31">
        <v>39933</v>
      </c>
      <c r="Z16" s="31">
        <v>39944</v>
      </c>
      <c r="AA16" s="53"/>
      <c r="AB16" s="53">
        <v>13494049</v>
      </c>
      <c r="AC16" s="53"/>
      <c r="AD16" s="53"/>
      <c r="AE16" s="53"/>
      <c r="AF16" s="53"/>
      <c r="AG16" s="53"/>
      <c r="AH16" s="53"/>
      <c r="AI16" s="53"/>
      <c r="AJ16" s="1563" t="s">
        <v>111</v>
      </c>
      <c r="AK16" s="297">
        <f t="shared" si="0"/>
        <v>13494049</v>
      </c>
      <c r="AL16" s="78" t="s">
        <v>118</v>
      </c>
      <c r="AM16" s="23" t="s">
        <v>119</v>
      </c>
      <c r="AN16" s="23">
        <v>3138308700</v>
      </c>
      <c r="AO16" s="53"/>
      <c r="AP16" s="276" t="s">
        <v>1229</v>
      </c>
      <c r="AQ16" s="345" t="s">
        <v>1229</v>
      </c>
      <c r="AR16" s="276" t="s">
        <v>1229</v>
      </c>
      <c r="AS16" s="903" t="s">
        <v>1853</v>
      </c>
    </row>
    <row r="17" spans="1:45" s="27" customFormat="1" ht="41.25" customHeight="1" x14ac:dyDescent="0.25">
      <c r="A17" s="27">
        <v>9</v>
      </c>
      <c r="B17" s="30" t="s">
        <v>106</v>
      </c>
      <c r="C17" s="17" t="s">
        <v>107</v>
      </c>
      <c r="D17" s="30" t="s">
        <v>42</v>
      </c>
      <c r="E17" s="17" t="s">
        <v>108</v>
      </c>
      <c r="F17" s="18" t="s">
        <v>109</v>
      </c>
      <c r="G17" s="19" t="s">
        <v>110</v>
      </c>
      <c r="H17" s="20">
        <v>39904</v>
      </c>
      <c r="I17" s="21">
        <v>13000000</v>
      </c>
      <c r="J17" s="31">
        <v>39919</v>
      </c>
      <c r="K17" s="32" t="s">
        <v>122</v>
      </c>
      <c r="L17" s="20">
        <v>39919</v>
      </c>
      <c r="M17" s="21">
        <v>12994541</v>
      </c>
      <c r="N17" s="31">
        <v>39920</v>
      </c>
      <c r="O17" s="31">
        <v>39927</v>
      </c>
      <c r="P17" s="30">
        <v>30</v>
      </c>
      <c r="Q17" s="67">
        <v>12994541</v>
      </c>
      <c r="R17" s="119" t="s">
        <v>65</v>
      </c>
      <c r="S17" s="60">
        <f>Q17*50%</f>
        <v>6497270.5</v>
      </c>
      <c r="T17" s="60"/>
      <c r="U17" s="60"/>
      <c r="V17" s="18"/>
      <c r="W17" s="18"/>
      <c r="X17" s="18"/>
      <c r="Y17" s="31">
        <v>39948</v>
      </c>
      <c r="Z17" s="31">
        <v>39966</v>
      </c>
      <c r="AA17" s="53"/>
      <c r="AB17" s="53">
        <v>12994541</v>
      </c>
      <c r="AC17" s="53"/>
      <c r="AD17" s="53"/>
      <c r="AE17" s="53"/>
      <c r="AF17" s="53"/>
      <c r="AG17" s="53"/>
      <c r="AH17" s="53"/>
      <c r="AI17" s="53"/>
      <c r="AJ17" s="41" t="s">
        <v>111</v>
      </c>
      <c r="AK17" s="297">
        <f t="shared" si="0"/>
        <v>12994541</v>
      </c>
      <c r="AL17" s="78" t="s">
        <v>112</v>
      </c>
      <c r="AM17" s="23" t="s">
        <v>113</v>
      </c>
      <c r="AN17" s="23">
        <v>3125342259</v>
      </c>
      <c r="AO17" s="53"/>
      <c r="AP17" s="280" t="s">
        <v>1230</v>
      </c>
      <c r="AQ17" s="345" t="s">
        <v>1229</v>
      </c>
      <c r="AR17" s="276" t="s">
        <v>1229</v>
      </c>
      <c r="AS17" s="903" t="s">
        <v>1853</v>
      </c>
    </row>
    <row r="18" spans="1:45" s="27" customFormat="1" ht="38.25" x14ac:dyDescent="0.25">
      <c r="A18" s="27">
        <v>10</v>
      </c>
      <c r="B18" s="30" t="s">
        <v>120</v>
      </c>
      <c r="C18" s="17" t="s">
        <v>127</v>
      </c>
      <c r="D18" s="30" t="s">
        <v>42</v>
      </c>
      <c r="E18" s="17" t="s">
        <v>87</v>
      </c>
      <c r="F18" s="18" t="s">
        <v>88</v>
      </c>
      <c r="G18" s="19" t="s">
        <v>128</v>
      </c>
      <c r="H18" s="20">
        <v>39904</v>
      </c>
      <c r="I18" s="21">
        <v>13200000</v>
      </c>
      <c r="J18" s="31">
        <v>39923</v>
      </c>
      <c r="K18" s="32" t="s">
        <v>177</v>
      </c>
      <c r="L18" s="20">
        <v>39923</v>
      </c>
      <c r="M18" s="21">
        <v>13196347</v>
      </c>
      <c r="N18" s="31">
        <v>39926</v>
      </c>
      <c r="O18" s="31">
        <v>39933</v>
      </c>
      <c r="P18" s="30">
        <v>15</v>
      </c>
      <c r="Q18" s="67">
        <v>13196347</v>
      </c>
      <c r="R18" s="60"/>
      <c r="S18" s="60"/>
      <c r="T18" s="60"/>
      <c r="U18" s="60"/>
      <c r="V18" s="18"/>
      <c r="W18" s="18"/>
      <c r="X18" s="18"/>
      <c r="Y18" s="31">
        <v>39939</v>
      </c>
      <c r="Z18" s="31">
        <v>39948</v>
      </c>
      <c r="AA18" s="53"/>
      <c r="AB18" s="53">
        <v>13196347</v>
      </c>
      <c r="AC18" s="53"/>
      <c r="AD18" s="53"/>
      <c r="AE18" s="53"/>
      <c r="AF18" s="53"/>
      <c r="AG18" s="53"/>
      <c r="AH18" s="53"/>
      <c r="AI18" s="53"/>
      <c r="AJ18" s="41" t="s">
        <v>111</v>
      </c>
      <c r="AK18" s="297">
        <f t="shared" si="0"/>
        <v>13196347</v>
      </c>
      <c r="AL18" s="78" t="s">
        <v>129</v>
      </c>
      <c r="AM18" s="23" t="s">
        <v>90</v>
      </c>
      <c r="AN18" s="23">
        <v>3138308700</v>
      </c>
      <c r="AO18" s="53"/>
      <c r="AP18" s="276" t="s">
        <v>1229</v>
      </c>
      <c r="AQ18" s="345" t="s">
        <v>1229</v>
      </c>
      <c r="AR18" s="276" t="s">
        <v>1229</v>
      </c>
      <c r="AS18" s="903" t="s">
        <v>1853</v>
      </c>
    </row>
    <row r="19" spans="1:45" s="27" customFormat="1" ht="38.25" x14ac:dyDescent="0.25">
      <c r="A19" s="27">
        <v>11</v>
      </c>
      <c r="B19" s="30" t="s">
        <v>134</v>
      </c>
      <c r="C19" s="17" t="s">
        <v>123</v>
      </c>
      <c r="D19" s="30" t="s">
        <v>42</v>
      </c>
      <c r="E19" s="17" t="s">
        <v>81</v>
      </c>
      <c r="F19" s="18" t="s">
        <v>82</v>
      </c>
      <c r="G19" s="19" t="s">
        <v>124</v>
      </c>
      <c r="H19" s="20">
        <v>39897</v>
      </c>
      <c r="I19" s="21">
        <v>13900000</v>
      </c>
      <c r="J19" s="31">
        <v>39926</v>
      </c>
      <c r="K19" s="32" t="s">
        <v>176</v>
      </c>
      <c r="L19" s="20">
        <v>39926</v>
      </c>
      <c r="M19" s="21">
        <v>13879564</v>
      </c>
      <c r="N19" s="31">
        <v>39931</v>
      </c>
      <c r="O19" s="31">
        <v>39933</v>
      </c>
      <c r="P19" s="30">
        <v>30</v>
      </c>
      <c r="Q19" s="67">
        <v>13879564</v>
      </c>
      <c r="R19" s="60"/>
      <c r="S19" s="60"/>
      <c r="T19" s="60"/>
      <c r="U19" s="60"/>
      <c r="V19" s="18"/>
      <c r="W19" s="18"/>
      <c r="X19" s="18"/>
      <c r="Y19" s="31">
        <v>39960</v>
      </c>
      <c r="Z19" s="31">
        <v>39966</v>
      </c>
      <c r="AA19" s="53"/>
      <c r="AB19" s="53"/>
      <c r="AC19" s="53"/>
      <c r="AD19" s="53"/>
      <c r="AE19" s="53"/>
      <c r="AF19" s="53"/>
      <c r="AG19" s="53"/>
      <c r="AH19" s="53"/>
      <c r="AI19" s="53">
        <v>13879564</v>
      </c>
      <c r="AJ19" s="41" t="s">
        <v>125</v>
      </c>
      <c r="AK19" s="297">
        <f t="shared" si="0"/>
        <v>13879564</v>
      </c>
      <c r="AL19" s="78" t="s">
        <v>333</v>
      </c>
      <c r="AM19" s="23" t="s">
        <v>126</v>
      </c>
      <c r="AN19" s="23">
        <v>3125193600</v>
      </c>
      <c r="AO19" s="53"/>
      <c r="AP19" s="276" t="s">
        <v>1229</v>
      </c>
      <c r="AQ19" s="345" t="s">
        <v>1229</v>
      </c>
      <c r="AR19" s="276" t="s">
        <v>1229</v>
      </c>
      <c r="AS19" s="903" t="s">
        <v>1853</v>
      </c>
    </row>
    <row r="20" spans="1:45" s="27" customFormat="1" ht="38.25" x14ac:dyDescent="0.25">
      <c r="A20" s="27">
        <v>12</v>
      </c>
      <c r="B20" s="30" t="s">
        <v>135</v>
      </c>
      <c r="C20" s="17" t="s">
        <v>137</v>
      </c>
      <c r="D20" s="30" t="s">
        <v>42</v>
      </c>
      <c r="E20" s="17" t="s">
        <v>115</v>
      </c>
      <c r="F20" s="18" t="s">
        <v>116</v>
      </c>
      <c r="G20" s="19" t="s">
        <v>174</v>
      </c>
      <c r="H20" s="20">
        <v>39904</v>
      </c>
      <c r="I20" s="21">
        <v>12000000</v>
      </c>
      <c r="J20" s="31">
        <v>39926</v>
      </c>
      <c r="K20" s="32" t="s">
        <v>175</v>
      </c>
      <c r="L20" s="20">
        <v>39926</v>
      </c>
      <c r="M20" s="21">
        <v>11985708</v>
      </c>
      <c r="N20" s="31">
        <v>39931</v>
      </c>
      <c r="O20" s="31">
        <v>39927</v>
      </c>
      <c r="P20" s="30">
        <v>15</v>
      </c>
      <c r="Q20" s="67">
        <v>11985708</v>
      </c>
      <c r="R20" s="60"/>
      <c r="S20" s="60"/>
      <c r="T20" s="60"/>
      <c r="U20" s="60"/>
      <c r="V20" s="18"/>
      <c r="W20" s="18"/>
      <c r="X20" s="18"/>
      <c r="Y20" s="31">
        <v>39933</v>
      </c>
      <c r="Z20" s="31">
        <v>39944</v>
      </c>
      <c r="AA20" s="53"/>
      <c r="AB20" s="53">
        <v>11985708</v>
      </c>
      <c r="AC20" s="53"/>
      <c r="AD20" s="53"/>
      <c r="AE20" s="53"/>
      <c r="AF20" s="53"/>
      <c r="AG20" s="53"/>
      <c r="AH20" s="53"/>
      <c r="AI20" s="53"/>
      <c r="AJ20" s="41" t="s">
        <v>125</v>
      </c>
      <c r="AK20" s="297">
        <f t="shared" si="0"/>
        <v>11985708</v>
      </c>
      <c r="AL20" s="78" t="s">
        <v>138</v>
      </c>
      <c r="AM20" s="23" t="s">
        <v>119</v>
      </c>
      <c r="AN20" s="23">
        <v>3138308700</v>
      </c>
      <c r="AO20" s="53"/>
      <c r="AP20" s="276" t="s">
        <v>1229</v>
      </c>
      <c r="AQ20" s="345" t="s">
        <v>1229</v>
      </c>
      <c r="AR20" s="276" t="s">
        <v>1229</v>
      </c>
      <c r="AS20" s="903" t="s">
        <v>1853</v>
      </c>
    </row>
    <row r="21" spans="1:45" s="27" customFormat="1" ht="38.25" x14ac:dyDescent="0.25">
      <c r="A21" s="27">
        <v>13</v>
      </c>
      <c r="B21" s="30" t="s">
        <v>136</v>
      </c>
      <c r="C21" s="17" t="s">
        <v>139</v>
      </c>
      <c r="D21" s="30" t="s">
        <v>42</v>
      </c>
      <c r="E21" s="17" t="s">
        <v>140</v>
      </c>
      <c r="F21" s="18" t="s">
        <v>141</v>
      </c>
      <c r="G21" s="19" t="s">
        <v>178</v>
      </c>
      <c r="H21" s="20">
        <v>39897</v>
      </c>
      <c r="I21" s="21">
        <v>11657000</v>
      </c>
      <c r="J21" s="31">
        <v>39927</v>
      </c>
      <c r="K21" s="32"/>
      <c r="L21" s="20">
        <v>39927</v>
      </c>
      <c r="M21" s="21">
        <v>11641750</v>
      </c>
      <c r="N21" s="31">
        <v>39931</v>
      </c>
      <c r="O21" s="31">
        <v>39933</v>
      </c>
      <c r="P21" s="30">
        <v>30</v>
      </c>
      <c r="Q21" s="130">
        <v>11641750</v>
      </c>
      <c r="R21" s="130"/>
      <c r="S21" s="130"/>
      <c r="T21" s="130"/>
      <c r="U21" s="130"/>
      <c r="V21" s="20">
        <v>39981</v>
      </c>
      <c r="W21" s="18">
        <v>8</v>
      </c>
      <c r="X21" s="282">
        <v>5574440</v>
      </c>
      <c r="Y21" s="31">
        <v>39996</v>
      </c>
      <c r="Z21" s="31">
        <v>40017</v>
      </c>
      <c r="AA21" s="53">
        <v>17216190</v>
      </c>
      <c r="AB21" s="53"/>
      <c r="AC21" s="53"/>
      <c r="AD21" s="53"/>
      <c r="AE21" s="53"/>
      <c r="AF21" s="53"/>
      <c r="AG21" s="53"/>
      <c r="AH21" s="53"/>
      <c r="AI21" s="53"/>
      <c r="AJ21" s="41" t="s">
        <v>125</v>
      </c>
      <c r="AK21" s="297">
        <f t="shared" si="0"/>
        <v>17216190</v>
      </c>
      <c r="AL21" s="78" t="s">
        <v>131</v>
      </c>
      <c r="AM21" s="23" t="s">
        <v>142</v>
      </c>
      <c r="AN21" s="23">
        <v>3206628679</v>
      </c>
      <c r="AO21" s="53"/>
      <c r="AP21" s="280" t="s">
        <v>1230</v>
      </c>
      <c r="AQ21" s="345" t="s">
        <v>1229</v>
      </c>
      <c r="AR21" s="276" t="s">
        <v>1229</v>
      </c>
      <c r="AS21" s="903" t="s">
        <v>1853</v>
      </c>
    </row>
    <row r="22" spans="1:45" s="27" customFormat="1" ht="38.25" x14ac:dyDescent="0.25">
      <c r="A22" s="27">
        <v>14</v>
      </c>
      <c r="B22" s="30" t="s">
        <v>144</v>
      </c>
      <c r="C22" s="17" t="s">
        <v>153</v>
      </c>
      <c r="D22" s="30" t="s">
        <v>42</v>
      </c>
      <c r="E22" s="17" t="s">
        <v>154</v>
      </c>
      <c r="F22" s="18" t="s">
        <v>155</v>
      </c>
      <c r="G22" s="19" t="s">
        <v>181</v>
      </c>
      <c r="H22" s="20">
        <v>39906</v>
      </c>
      <c r="I22" s="21">
        <v>7300000</v>
      </c>
      <c r="J22" s="31">
        <v>39939</v>
      </c>
      <c r="K22" s="32" t="s">
        <v>187</v>
      </c>
      <c r="L22" s="20">
        <v>39939</v>
      </c>
      <c r="M22" s="21">
        <v>7261356</v>
      </c>
      <c r="N22" s="31">
        <v>39939</v>
      </c>
      <c r="O22" s="31">
        <v>39951</v>
      </c>
      <c r="P22" s="30">
        <v>15</v>
      </c>
      <c r="Q22" s="67">
        <v>7261356</v>
      </c>
      <c r="R22" s="60"/>
      <c r="S22" s="60"/>
      <c r="T22" s="60"/>
      <c r="U22" s="60"/>
      <c r="V22" s="18">
        <v>0</v>
      </c>
      <c r="W22" s="18">
        <v>0</v>
      </c>
      <c r="X22" s="18">
        <v>0</v>
      </c>
      <c r="Y22" s="31">
        <v>39965</v>
      </c>
      <c r="Z22" s="31">
        <v>39981</v>
      </c>
      <c r="AA22" s="53"/>
      <c r="AB22" s="53">
        <v>7261356</v>
      </c>
      <c r="AC22" s="53"/>
      <c r="AD22" s="53"/>
      <c r="AE22" s="53"/>
      <c r="AF22" s="53"/>
      <c r="AG22" s="53"/>
      <c r="AH22" s="53"/>
      <c r="AI22" s="53"/>
      <c r="AJ22" s="41" t="s">
        <v>125</v>
      </c>
      <c r="AK22" s="297">
        <f t="shared" si="0"/>
        <v>7261356</v>
      </c>
      <c r="AL22" s="78" t="s">
        <v>156</v>
      </c>
      <c r="AM22" s="23" t="s">
        <v>157</v>
      </c>
      <c r="AN22" s="23">
        <v>3204699329</v>
      </c>
      <c r="AO22" s="53"/>
      <c r="AP22" s="276" t="s">
        <v>1229</v>
      </c>
      <c r="AQ22" s="345" t="s">
        <v>1229</v>
      </c>
      <c r="AR22" s="276" t="s">
        <v>1229</v>
      </c>
      <c r="AS22" s="903" t="s">
        <v>1853</v>
      </c>
    </row>
    <row r="23" spans="1:45" s="27" customFormat="1" ht="38.25" x14ac:dyDescent="0.25">
      <c r="A23" s="27">
        <v>15</v>
      </c>
      <c r="B23" s="30" t="s">
        <v>145</v>
      </c>
      <c r="C23" s="17" t="s">
        <v>158</v>
      </c>
      <c r="D23" s="30" t="s">
        <v>42</v>
      </c>
      <c r="E23" s="17" t="s">
        <v>159</v>
      </c>
      <c r="F23" s="18" t="s">
        <v>160</v>
      </c>
      <c r="G23" s="19" t="s">
        <v>182</v>
      </c>
      <c r="H23" s="20">
        <v>39827</v>
      </c>
      <c r="I23" s="21">
        <v>8332400</v>
      </c>
      <c r="J23" s="31">
        <v>39939</v>
      </c>
      <c r="K23" s="32" t="s">
        <v>188</v>
      </c>
      <c r="L23" s="20">
        <v>39939</v>
      </c>
      <c r="M23" s="21">
        <v>8235380</v>
      </c>
      <c r="N23" s="31">
        <v>39939</v>
      </c>
      <c r="O23" s="31">
        <v>39939</v>
      </c>
      <c r="P23" s="30">
        <v>15</v>
      </c>
      <c r="Q23" s="67">
        <v>8235380</v>
      </c>
      <c r="R23" s="60"/>
      <c r="S23" s="60"/>
      <c r="T23" s="60"/>
      <c r="U23" s="60"/>
      <c r="V23" s="18">
        <v>0</v>
      </c>
      <c r="W23" s="18">
        <v>0</v>
      </c>
      <c r="X23" s="18">
        <v>0</v>
      </c>
      <c r="Y23" s="31">
        <v>39952</v>
      </c>
      <c r="Z23" s="31">
        <v>39962</v>
      </c>
      <c r="AA23" s="53">
        <v>8235380</v>
      </c>
      <c r="AB23" s="53"/>
      <c r="AC23" s="53"/>
      <c r="AD23" s="53"/>
      <c r="AE23" s="53"/>
      <c r="AF23" s="53"/>
      <c r="AG23" s="53"/>
      <c r="AH23" s="53"/>
      <c r="AI23" s="53"/>
      <c r="AJ23" s="41" t="s">
        <v>125</v>
      </c>
      <c r="AK23" s="297">
        <f t="shared" si="0"/>
        <v>8235380</v>
      </c>
      <c r="AL23" s="78" t="s">
        <v>161</v>
      </c>
      <c r="AM23" s="23" t="s">
        <v>78</v>
      </c>
      <c r="AN23" s="23">
        <v>3112626578</v>
      </c>
      <c r="AO23" s="53"/>
      <c r="AP23" s="280" t="s">
        <v>1230</v>
      </c>
      <c r="AQ23" s="346" t="s">
        <v>1229</v>
      </c>
      <c r="AR23" s="276" t="s">
        <v>1229</v>
      </c>
      <c r="AS23" s="903" t="s">
        <v>1853</v>
      </c>
    </row>
    <row r="24" spans="1:45" s="27" customFormat="1" ht="54" customHeight="1" x14ac:dyDescent="0.25">
      <c r="A24" s="27">
        <v>16</v>
      </c>
      <c r="B24" s="30" t="s">
        <v>146</v>
      </c>
      <c r="C24" s="17" t="s">
        <v>162</v>
      </c>
      <c r="D24" s="30" t="s">
        <v>42</v>
      </c>
      <c r="E24" s="17" t="s">
        <v>163</v>
      </c>
      <c r="F24" s="18" t="s">
        <v>164</v>
      </c>
      <c r="G24" s="19" t="s">
        <v>183</v>
      </c>
      <c r="H24" s="20">
        <v>39906</v>
      </c>
      <c r="I24" s="21">
        <v>8258949</v>
      </c>
      <c r="J24" s="31">
        <v>39939</v>
      </c>
      <c r="K24" s="32" t="s">
        <v>189</v>
      </c>
      <c r="L24" s="20">
        <v>39939</v>
      </c>
      <c r="M24" s="21">
        <v>8157132</v>
      </c>
      <c r="N24" s="31">
        <v>39939</v>
      </c>
      <c r="O24" s="31">
        <v>39959</v>
      </c>
      <c r="P24" s="30">
        <v>15</v>
      </c>
      <c r="Q24" s="67">
        <v>8157132</v>
      </c>
      <c r="R24" s="60"/>
      <c r="S24" s="60"/>
      <c r="T24" s="60"/>
      <c r="U24" s="60"/>
      <c r="V24" s="18"/>
      <c r="W24" s="18"/>
      <c r="X24" s="18"/>
      <c r="Y24" s="31">
        <v>39972</v>
      </c>
      <c r="Z24" s="31">
        <v>40025</v>
      </c>
      <c r="AA24" s="53"/>
      <c r="AB24" s="53">
        <v>8157132</v>
      </c>
      <c r="AC24" s="53"/>
      <c r="AD24" s="53"/>
      <c r="AE24" s="53"/>
      <c r="AF24" s="53"/>
      <c r="AG24" s="53"/>
      <c r="AH24" s="53"/>
      <c r="AI24" s="53"/>
      <c r="AJ24" s="41" t="s">
        <v>125</v>
      </c>
      <c r="AK24" s="297">
        <f t="shared" si="0"/>
        <v>8157132</v>
      </c>
      <c r="AL24" s="78" t="s">
        <v>165</v>
      </c>
      <c r="AM24" s="23" t="s">
        <v>103</v>
      </c>
      <c r="AN24" s="23">
        <v>3146278711</v>
      </c>
      <c r="AO24" s="53"/>
      <c r="AP24" s="276" t="s">
        <v>1229</v>
      </c>
      <c r="AQ24" s="346" t="s">
        <v>1229</v>
      </c>
      <c r="AR24" s="276" t="s">
        <v>1229</v>
      </c>
      <c r="AS24" s="903" t="s">
        <v>1853</v>
      </c>
    </row>
    <row r="25" spans="1:45" s="27" customFormat="1" ht="25.5" x14ac:dyDescent="0.25">
      <c r="A25" s="27">
        <v>17</v>
      </c>
      <c r="B25" s="30" t="s">
        <v>147</v>
      </c>
      <c r="C25" s="17" t="s">
        <v>166</v>
      </c>
      <c r="D25" s="30" t="s">
        <v>42</v>
      </c>
      <c r="E25" s="17" t="s">
        <v>167</v>
      </c>
      <c r="F25" s="18" t="s">
        <v>168</v>
      </c>
      <c r="G25" s="19" t="s">
        <v>179</v>
      </c>
      <c r="H25" s="20">
        <v>39937</v>
      </c>
      <c r="I25" s="21">
        <v>10000000</v>
      </c>
      <c r="J25" s="31">
        <v>39940</v>
      </c>
      <c r="K25" s="32" t="s">
        <v>180</v>
      </c>
      <c r="L25" s="20">
        <v>39940</v>
      </c>
      <c r="M25" s="21">
        <v>9998163</v>
      </c>
      <c r="N25" s="31">
        <v>39940</v>
      </c>
      <c r="O25" s="31">
        <v>39960</v>
      </c>
      <c r="P25" s="30">
        <v>30</v>
      </c>
      <c r="Q25" s="67">
        <v>9998163</v>
      </c>
      <c r="R25" s="60"/>
      <c r="S25" s="60"/>
      <c r="T25" s="60"/>
      <c r="U25" s="60"/>
      <c r="V25" s="18"/>
      <c r="W25" s="18"/>
      <c r="X25" s="18"/>
      <c r="Y25" s="31">
        <v>39988</v>
      </c>
      <c r="Z25" s="31">
        <v>39994</v>
      </c>
      <c r="AA25" s="53"/>
      <c r="AB25" s="53"/>
      <c r="AC25" s="53"/>
      <c r="AD25" s="53"/>
      <c r="AE25" s="53"/>
      <c r="AF25" s="53"/>
      <c r="AG25" s="53">
        <v>9998163</v>
      </c>
      <c r="AH25" s="53"/>
      <c r="AI25" s="53"/>
      <c r="AJ25" s="23" t="s">
        <v>125</v>
      </c>
      <c r="AK25" s="297">
        <f t="shared" si="0"/>
        <v>9998163</v>
      </c>
      <c r="AL25" s="78" t="s">
        <v>334</v>
      </c>
      <c r="AM25" s="23" t="s">
        <v>169</v>
      </c>
      <c r="AN25" s="23">
        <v>3206490699</v>
      </c>
      <c r="AO25" s="53"/>
      <c r="AP25" s="280" t="s">
        <v>1230</v>
      </c>
      <c r="AQ25" s="346" t="s">
        <v>1229</v>
      </c>
      <c r="AR25" s="276" t="s">
        <v>1229</v>
      </c>
      <c r="AS25" s="903" t="s">
        <v>1853</v>
      </c>
    </row>
    <row r="26" spans="1:45" s="27" customFormat="1" ht="38.25" x14ac:dyDescent="0.25">
      <c r="A26" s="27">
        <v>18</v>
      </c>
      <c r="B26" s="30" t="s">
        <v>148</v>
      </c>
      <c r="C26" s="17" t="s">
        <v>170</v>
      </c>
      <c r="D26" s="30" t="s">
        <v>42</v>
      </c>
      <c r="E26" s="17" t="s">
        <v>108</v>
      </c>
      <c r="F26" s="18" t="s">
        <v>109</v>
      </c>
      <c r="G26" s="19" t="s">
        <v>184</v>
      </c>
      <c r="H26" s="20">
        <v>39937</v>
      </c>
      <c r="I26" s="21">
        <v>12800000</v>
      </c>
      <c r="J26" s="31">
        <v>39945</v>
      </c>
      <c r="K26" s="32" t="s">
        <v>192</v>
      </c>
      <c r="L26" s="20">
        <v>39945</v>
      </c>
      <c r="M26" s="21">
        <v>12786532</v>
      </c>
      <c r="N26" s="31">
        <v>39945</v>
      </c>
      <c r="O26" s="31">
        <v>39954</v>
      </c>
      <c r="P26" s="30">
        <v>30</v>
      </c>
      <c r="Q26" s="67">
        <v>12786532</v>
      </c>
      <c r="R26" s="60"/>
      <c r="S26" s="60"/>
      <c r="T26" s="60"/>
      <c r="U26" s="60"/>
      <c r="V26" s="18">
        <v>0</v>
      </c>
      <c r="W26" s="18">
        <v>0</v>
      </c>
      <c r="X26" s="18">
        <v>0</v>
      </c>
      <c r="Y26" s="31">
        <v>39983</v>
      </c>
      <c r="Z26" s="31">
        <v>40081</v>
      </c>
      <c r="AA26" s="53"/>
      <c r="AB26" s="53">
        <v>12786532</v>
      </c>
      <c r="AC26" s="53"/>
      <c r="AD26" s="53"/>
      <c r="AE26" s="53"/>
      <c r="AF26" s="53"/>
      <c r="AG26" s="53"/>
      <c r="AH26" s="53"/>
      <c r="AI26" s="53"/>
      <c r="AJ26" s="23" t="s">
        <v>125</v>
      </c>
      <c r="AK26" s="297">
        <f t="shared" si="0"/>
        <v>12786532</v>
      </c>
      <c r="AL26" s="78" t="s">
        <v>225</v>
      </c>
      <c r="AM26" s="23" t="s">
        <v>113</v>
      </c>
      <c r="AN26" s="23">
        <v>31204618026</v>
      </c>
      <c r="AO26" s="53"/>
      <c r="AP26" s="276" t="s">
        <v>1229</v>
      </c>
      <c r="AQ26" s="346" t="s">
        <v>1229</v>
      </c>
      <c r="AR26" s="276" t="s">
        <v>1229</v>
      </c>
      <c r="AS26" s="903" t="s">
        <v>1853</v>
      </c>
    </row>
    <row r="27" spans="1:45" s="27" customFormat="1" ht="38.25" x14ac:dyDescent="0.25">
      <c r="A27" s="27">
        <v>19</v>
      </c>
      <c r="B27" s="30" t="s">
        <v>149</v>
      </c>
      <c r="C27" s="17" t="s">
        <v>171</v>
      </c>
      <c r="D27" s="30" t="s">
        <v>42</v>
      </c>
      <c r="E27" s="17" t="s">
        <v>172</v>
      </c>
      <c r="F27" s="18" t="s">
        <v>173</v>
      </c>
      <c r="G27" s="19" t="s">
        <v>185</v>
      </c>
      <c r="H27" s="20">
        <v>39937</v>
      </c>
      <c r="I27" s="21">
        <v>13800000</v>
      </c>
      <c r="J27" s="31">
        <v>39945</v>
      </c>
      <c r="K27" s="32" t="s">
        <v>191</v>
      </c>
      <c r="L27" s="20">
        <v>39945</v>
      </c>
      <c r="M27" s="21">
        <v>13789928</v>
      </c>
      <c r="N27" s="31">
        <v>39945</v>
      </c>
      <c r="O27" s="31">
        <v>39953</v>
      </c>
      <c r="P27" s="30">
        <v>30</v>
      </c>
      <c r="Q27" s="67">
        <v>13789928</v>
      </c>
      <c r="R27" s="60"/>
      <c r="S27" s="60"/>
      <c r="T27" s="60"/>
      <c r="U27" s="60"/>
      <c r="V27" s="18">
        <v>0</v>
      </c>
      <c r="W27" s="18">
        <v>0</v>
      </c>
      <c r="X27" s="18">
        <v>0</v>
      </c>
      <c r="Y27" s="31">
        <v>39983</v>
      </c>
      <c r="Z27" s="31">
        <v>40081</v>
      </c>
      <c r="AA27" s="53"/>
      <c r="AB27" s="53">
        <v>13789928</v>
      </c>
      <c r="AC27" s="53"/>
      <c r="AD27" s="53"/>
      <c r="AE27" s="53"/>
      <c r="AF27" s="53"/>
      <c r="AG27" s="53"/>
      <c r="AH27" s="53"/>
      <c r="AI27" s="53"/>
      <c r="AJ27" s="23" t="s">
        <v>125</v>
      </c>
      <c r="AK27" s="297">
        <f t="shared" si="0"/>
        <v>13789928</v>
      </c>
      <c r="AL27" s="78" t="s">
        <v>224</v>
      </c>
      <c r="AM27" s="23" t="s">
        <v>119</v>
      </c>
      <c r="AN27" s="23">
        <v>4290803</v>
      </c>
      <c r="AO27" s="53"/>
      <c r="AP27" s="276" t="s">
        <v>1229</v>
      </c>
      <c r="AQ27" s="346" t="s">
        <v>1229</v>
      </c>
      <c r="AR27" s="276" t="s">
        <v>1229</v>
      </c>
      <c r="AS27" s="903" t="s">
        <v>1853</v>
      </c>
    </row>
    <row r="28" spans="1:45" s="27" customFormat="1" ht="38.25" x14ac:dyDescent="0.25">
      <c r="A28" s="27">
        <v>20</v>
      </c>
      <c r="B28" s="30" t="s">
        <v>150</v>
      </c>
      <c r="C28" s="763" t="s">
        <v>151</v>
      </c>
      <c r="D28" s="30" t="s">
        <v>42</v>
      </c>
      <c r="E28" s="17" t="s">
        <v>41</v>
      </c>
      <c r="F28" s="18" t="s">
        <v>40</v>
      </c>
      <c r="G28" s="19" t="s">
        <v>186</v>
      </c>
      <c r="H28" s="20">
        <v>39937</v>
      </c>
      <c r="I28" s="21">
        <v>13400000</v>
      </c>
      <c r="J28" s="31">
        <v>39945</v>
      </c>
      <c r="K28" s="32" t="s">
        <v>190</v>
      </c>
      <c r="L28" s="20">
        <v>39945</v>
      </c>
      <c r="M28" s="21">
        <v>13392803</v>
      </c>
      <c r="N28" s="31">
        <v>39947</v>
      </c>
      <c r="O28" s="31">
        <v>39954</v>
      </c>
      <c r="P28" s="30">
        <v>30</v>
      </c>
      <c r="Q28" s="67">
        <v>13392803</v>
      </c>
      <c r="R28" s="60"/>
      <c r="S28" s="60"/>
      <c r="T28" s="60"/>
      <c r="U28" s="60"/>
      <c r="V28" s="18"/>
      <c r="W28" s="18"/>
      <c r="X28" s="18"/>
      <c r="Y28" s="31">
        <v>39983</v>
      </c>
      <c r="Z28" s="31">
        <v>40017</v>
      </c>
      <c r="AA28" s="53"/>
      <c r="AB28" s="53">
        <v>13392803</v>
      </c>
      <c r="AC28" s="53"/>
      <c r="AD28" s="53"/>
      <c r="AE28" s="53"/>
      <c r="AF28" s="53"/>
      <c r="AG28" s="53"/>
      <c r="AH28" s="53"/>
      <c r="AI28" s="53"/>
      <c r="AJ28" s="23" t="s">
        <v>125</v>
      </c>
      <c r="AK28" s="297">
        <f t="shared" si="0"/>
        <v>13392803</v>
      </c>
      <c r="AL28" s="78" t="s">
        <v>223</v>
      </c>
      <c r="AM28" s="23" t="s">
        <v>152</v>
      </c>
      <c r="AN28" s="23">
        <v>3138695353</v>
      </c>
      <c r="AO28" s="53"/>
      <c r="AP28" s="276" t="s">
        <v>1229</v>
      </c>
      <c r="AQ28" s="345" t="s">
        <v>1229</v>
      </c>
      <c r="AR28" s="276" t="s">
        <v>1229</v>
      </c>
      <c r="AS28" s="903" t="s">
        <v>1853</v>
      </c>
    </row>
    <row r="29" spans="1:45" s="27" customFormat="1" ht="25.5" x14ac:dyDescent="0.25">
      <c r="A29" s="27">
        <v>21</v>
      </c>
      <c r="B29" s="30" t="s">
        <v>194</v>
      </c>
      <c r="C29" s="17" t="s">
        <v>195</v>
      </c>
      <c r="D29" s="30" t="s">
        <v>42</v>
      </c>
      <c r="E29" s="17" t="s">
        <v>196</v>
      </c>
      <c r="F29" s="18" t="s">
        <v>197</v>
      </c>
      <c r="G29" s="19" t="s">
        <v>198</v>
      </c>
      <c r="H29" s="20">
        <v>39937</v>
      </c>
      <c r="I29" s="21">
        <v>12000000</v>
      </c>
      <c r="J29" s="31">
        <v>39947</v>
      </c>
      <c r="K29" s="32" t="s">
        <v>193</v>
      </c>
      <c r="L29" s="20">
        <v>39947</v>
      </c>
      <c r="M29" s="21">
        <v>9970417</v>
      </c>
      <c r="N29" s="31">
        <v>39947</v>
      </c>
      <c r="O29" s="31">
        <v>39955</v>
      </c>
      <c r="P29" s="30">
        <v>30</v>
      </c>
      <c r="Q29" s="67">
        <v>9970417</v>
      </c>
      <c r="R29" s="60"/>
      <c r="S29" s="60"/>
      <c r="T29" s="60"/>
      <c r="U29" s="60"/>
      <c r="V29" s="18"/>
      <c r="W29" s="18"/>
      <c r="X29" s="18"/>
      <c r="Y29" s="31">
        <v>39983</v>
      </c>
      <c r="Z29" s="31">
        <v>40017</v>
      </c>
      <c r="AA29" s="53"/>
      <c r="AB29" s="53">
        <v>9970417</v>
      </c>
      <c r="AC29" s="53"/>
      <c r="AD29" s="53"/>
      <c r="AE29" s="53"/>
      <c r="AF29" s="53"/>
      <c r="AG29" s="53"/>
      <c r="AH29" s="53"/>
      <c r="AI29" s="53"/>
      <c r="AJ29" s="23" t="s">
        <v>125</v>
      </c>
      <c r="AK29" s="297">
        <f t="shared" si="0"/>
        <v>9970417</v>
      </c>
      <c r="AL29" s="78" t="s">
        <v>199</v>
      </c>
      <c r="AM29" s="23" t="s">
        <v>200</v>
      </c>
      <c r="AN29" s="23">
        <v>3114786584</v>
      </c>
      <c r="AO29" s="53"/>
      <c r="AP29" s="276" t="s">
        <v>1230</v>
      </c>
      <c r="AQ29" s="345" t="s">
        <v>1229</v>
      </c>
      <c r="AR29" s="276" t="s">
        <v>1229</v>
      </c>
      <c r="AS29" s="903" t="s">
        <v>1853</v>
      </c>
    </row>
    <row r="30" spans="1:45" s="27" customFormat="1" ht="38.25" x14ac:dyDescent="0.25">
      <c r="A30" s="27">
        <v>22</v>
      </c>
      <c r="B30" s="30" t="s">
        <v>201</v>
      </c>
      <c r="C30" s="17" t="s">
        <v>204</v>
      </c>
      <c r="D30" s="30" t="s">
        <v>42</v>
      </c>
      <c r="E30" s="17" t="s">
        <v>205</v>
      </c>
      <c r="F30" s="18" t="s">
        <v>206</v>
      </c>
      <c r="G30" s="19" t="s">
        <v>207</v>
      </c>
      <c r="H30" s="20">
        <v>39937</v>
      </c>
      <c r="I30" s="21">
        <v>11000000</v>
      </c>
      <c r="J30" s="31">
        <v>39951</v>
      </c>
      <c r="K30" s="32" t="s">
        <v>219</v>
      </c>
      <c r="L30" s="20">
        <v>39951</v>
      </c>
      <c r="M30" s="21">
        <v>10991326</v>
      </c>
      <c r="N30" s="31">
        <v>39951</v>
      </c>
      <c r="O30" s="31">
        <v>39960</v>
      </c>
      <c r="P30" s="30">
        <v>15</v>
      </c>
      <c r="Q30" s="67">
        <v>10991326</v>
      </c>
      <c r="R30" s="60"/>
      <c r="S30" s="60"/>
      <c r="T30" s="60"/>
      <c r="U30" s="60"/>
      <c r="V30" s="18">
        <v>0</v>
      </c>
      <c r="W30" s="18">
        <v>0</v>
      </c>
      <c r="X30" s="18">
        <v>0</v>
      </c>
      <c r="Y30" s="31">
        <v>39974</v>
      </c>
      <c r="Z30" s="31">
        <v>39987</v>
      </c>
      <c r="AA30" s="53"/>
      <c r="AB30" s="53">
        <v>10991326</v>
      </c>
      <c r="AC30" s="53"/>
      <c r="AD30" s="53"/>
      <c r="AE30" s="53"/>
      <c r="AF30" s="53"/>
      <c r="AG30" s="53"/>
      <c r="AH30" s="53"/>
      <c r="AI30" s="53"/>
      <c r="AJ30" s="23" t="s">
        <v>125</v>
      </c>
      <c r="AK30" s="297">
        <f t="shared" si="0"/>
        <v>10991326</v>
      </c>
      <c r="AL30" s="78" t="s">
        <v>208</v>
      </c>
      <c r="AM30" s="354" t="s">
        <v>209</v>
      </c>
      <c r="AN30" s="23">
        <v>3115315328</v>
      </c>
      <c r="AO30" s="53"/>
      <c r="AP30" s="276" t="s">
        <v>1230</v>
      </c>
      <c r="AQ30" s="345" t="s">
        <v>1229</v>
      </c>
      <c r="AR30" s="276" t="s">
        <v>1229</v>
      </c>
      <c r="AS30" s="903" t="s">
        <v>1853</v>
      </c>
    </row>
    <row r="31" spans="1:45" s="27" customFormat="1" ht="51" x14ac:dyDescent="0.25">
      <c r="A31" s="27">
        <v>23</v>
      </c>
      <c r="B31" s="30" t="s">
        <v>202</v>
      </c>
      <c r="C31" s="17" t="s">
        <v>210</v>
      </c>
      <c r="D31" s="30" t="s">
        <v>42</v>
      </c>
      <c r="E31" s="17" t="s">
        <v>211</v>
      </c>
      <c r="F31" s="18" t="s">
        <v>212</v>
      </c>
      <c r="G31" s="19" t="s">
        <v>221</v>
      </c>
      <c r="H31" s="20">
        <v>39937</v>
      </c>
      <c r="I31" s="21">
        <v>9000000</v>
      </c>
      <c r="J31" s="31">
        <v>39953</v>
      </c>
      <c r="K31" s="32" t="s">
        <v>220</v>
      </c>
      <c r="L31" s="20">
        <v>39953</v>
      </c>
      <c r="M31" s="21">
        <v>8992740</v>
      </c>
      <c r="N31" s="31">
        <v>39959</v>
      </c>
      <c r="O31" s="31">
        <v>39962</v>
      </c>
      <c r="P31" s="30">
        <v>15</v>
      </c>
      <c r="Q31" s="67">
        <v>8992740</v>
      </c>
      <c r="R31" s="60"/>
      <c r="S31" s="60"/>
      <c r="T31" s="60"/>
      <c r="U31" s="60"/>
      <c r="V31" s="18"/>
      <c r="W31" s="18"/>
      <c r="X31" s="18"/>
      <c r="Y31" s="31">
        <v>39976</v>
      </c>
      <c r="Z31" s="31">
        <v>39994</v>
      </c>
      <c r="AA31" s="53"/>
      <c r="AB31" s="53">
        <v>8992740</v>
      </c>
      <c r="AC31" s="53"/>
      <c r="AD31" s="53"/>
      <c r="AE31" s="53"/>
      <c r="AF31" s="53"/>
      <c r="AG31" s="53"/>
      <c r="AH31" s="53"/>
      <c r="AI31" s="53"/>
      <c r="AJ31" s="23" t="s">
        <v>125</v>
      </c>
      <c r="AK31" s="297">
        <f t="shared" si="0"/>
        <v>8992740</v>
      </c>
      <c r="AL31" s="78" t="s">
        <v>222</v>
      </c>
      <c r="AM31" s="354" t="s">
        <v>58</v>
      </c>
      <c r="AN31" s="23">
        <v>3127201478</v>
      </c>
      <c r="AO31" s="53"/>
      <c r="AP31" s="276" t="s">
        <v>1230</v>
      </c>
      <c r="AQ31" s="345" t="s">
        <v>1229</v>
      </c>
      <c r="AR31" s="276" t="s">
        <v>1229</v>
      </c>
      <c r="AS31" s="903" t="s">
        <v>1853</v>
      </c>
    </row>
    <row r="32" spans="1:45" s="27" customFormat="1" ht="25.5" x14ac:dyDescent="0.25">
      <c r="A32" s="27">
        <v>24</v>
      </c>
      <c r="B32" s="30" t="s">
        <v>203</v>
      </c>
      <c r="C32" s="17" t="s">
        <v>213</v>
      </c>
      <c r="D32" s="30" t="s">
        <v>42</v>
      </c>
      <c r="E32" s="17" t="s">
        <v>214</v>
      </c>
      <c r="F32" s="18" t="s">
        <v>215</v>
      </c>
      <c r="G32" s="19" t="s">
        <v>216</v>
      </c>
      <c r="H32" s="20">
        <v>39937</v>
      </c>
      <c r="I32" s="21">
        <v>10000000</v>
      </c>
      <c r="J32" s="31">
        <v>39954</v>
      </c>
      <c r="K32" s="32" t="s">
        <v>218</v>
      </c>
      <c r="L32" s="20">
        <v>39954</v>
      </c>
      <c r="M32" s="21">
        <v>9985937</v>
      </c>
      <c r="N32" s="31">
        <v>39959</v>
      </c>
      <c r="O32" s="31">
        <v>39961</v>
      </c>
      <c r="P32" s="30">
        <v>15</v>
      </c>
      <c r="Q32" s="130">
        <v>9985937</v>
      </c>
      <c r="R32" s="130"/>
      <c r="S32" s="130"/>
      <c r="T32" s="130"/>
      <c r="U32" s="130"/>
      <c r="V32" s="18">
        <v>0</v>
      </c>
      <c r="W32" s="18">
        <v>0</v>
      </c>
      <c r="X32" s="18">
        <v>0</v>
      </c>
      <c r="Y32" s="31">
        <v>39975</v>
      </c>
      <c r="Z32" s="31">
        <v>39994</v>
      </c>
      <c r="AA32" s="53"/>
      <c r="AB32" s="53">
        <v>9985937</v>
      </c>
      <c r="AC32" s="53"/>
      <c r="AD32" s="53"/>
      <c r="AE32" s="53"/>
      <c r="AF32" s="53"/>
      <c r="AG32" s="53"/>
      <c r="AH32" s="53"/>
      <c r="AI32" s="53"/>
      <c r="AJ32" s="23" t="s">
        <v>125</v>
      </c>
      <c r="AK32" s="297">
        <f t="shared" si="0"/>
        <v>9985937</v>
      </c>
      <c r="AL32" s="78" t="s">
        <v>217</v>
      </c>
      <c r="AM32" s="23" t="s">
        <v>119</v>
      </c>
      <c r="AN32" s="23">
        <v>3123911949</v>
      </c>
      <c r="AO32" s="53"/>
      <c r="AP32" s="276" t="s">
        <v>1230</v>
      </c>
      <c r="AQ32" s="345" t="s">
        <v>1229</v>
      </c>
      <c r="AR32" s="276" t="s">
        <v>1229</v>
      </c>
      <c r="AS32" s="903" t="s">
        <v>1853</v>
      </c>
    </row>
    <row r="33" spans="1:45" s="85" customFormat="1" ht="63.75" x14ac:dyDescent="0.25">
      <c r="A33" s="27">
        <v>25</v>
      </c>
      <c r="B33" s="1440" t="s">
        <v>227</v>
      </c>
      <c r="C33" s="82" t="s">
        <v>228</v>
      </c>
      <c r="D33" s="1440" t="s">
        <v>42</v>
      </c>
      <c r="E33" s="82" t="s">
        <v>229</v>
      </c>
      <c r="F33" s="82" t="s">
        <v>230</v>
      </c>
      <c r="G33" s="82" t="s">
        <v>231</v>
      </c>
      <c r="H33" s="80">
        <v>39897</v>
      </c>
      <c r="I33" s="1442" t="s">
        <v>232</v>
      </c>
      <c r="J33" s="299">
        <v>39965</v>
      </c>
      <c r="K33" s="343" t="s">
        <v>495</v>
      </c>
      <c r="L33" s="80">
        <v>39965</v>
      </c>
      <c r="M33" s="1443" t="s">
        <v>496</v>
      </c>
      <c r="N33" s="299">
        <v>39967</v>
      </c>
      <c r="O33" s="299">
        <v>40007</v>
      </c>
      <c r="P33" s="1440">
        <v>2</v>
      </c>
      <c r="Q33" s="340">
        <v>98729029</v>
      </c>
      <c r="R33" s="340"/>
      <c r="S33" s="340"/>
      <c r="T33" s="340"/>
      <c r="U33" s="340"/>
      <c r="V33" s="80">
        <v>40057</v>
      </c>
      <c r="W33" s="83">
        <v>30</v>
      </c>
      <c r="X33" s="1444">
        <v>49338511</v>
      </c>
      <c r="Y33" s="299">
        <v>40093</v>
      </c>
      <c r="Z33" s="299">
        <v>40134</v>
      </c>
      <c r="AA33" s="911"/>
      <c r="AB33" s="911">
        <v>148067540</v>
      </c>
      <c r="AC33" s="911"/>
      <c r="AD33" s="911"/>
      <c r="AE33" s="911"/>
      <c r="AF33" s="911"/>
      <c r="AG33" s="911"/>
      <c r="AH33" s="911"/>
      <c r="AI33" s="911"/>
      <c r="AJ33" s="1445" t="s">
        <v>445</v>
      </c>
      <c r="AK33" s="341">
        <f t="shared" si="0"/>
        <v>148067540</v>
      </c>
      <c r="AL33" s="342" t="s">
        <v>233</v>
      </c>
      <c r="AM33" s="1445" t="s">
        <v>142</v>
      </c>
      <c r="AN33" s="84">
        <v>3133907436</v>
      </c>
      <c r="AO33" s="911"/>
      <c r="AP33" s="1446"/>
      <c r="AQ33" s="1447"/>
      <c r="AR33" s="1446"/>
      <c r="AS33" s="84" t="s">
        <v>1853</v>
      </c>
    </row>
    <row r="34" spans="1:45" s="101" customFormat="1" ht="51.75" x14ac:dyDescent="0.25">
      <c r="A34" s="27">
        <v>26</v>
      </c>
      <c r="B34" s="1448" t="s">
        <v>234</v>
      </c>
      <c r="C34" s="1441" t="s">
        <v>235</v>
      </c>
      <c r="D34" s="1448" t="s">
        <v>42</v>
      </c>
      <c r="E34" s="1441" t="s">
        <v>236</v>
      </c>
      <c r="F34" s="102" t="s">
        <v>237</v>
      </c>
      <c r="G34" s="1441" t="s">
        <v>238</v>
      </c>
      <c r="H34" s="99">
        <v>39897</v>
      </c>
      <c r="I34" s="1449" t="s">
        <v>239</v>
      </c>
      <c r="J34" s="318">
        <v>39965</v>
      </c>
      <c r="K34" s="1450" t="s">
        <v>493</v>
      </c>
      <c r="L34" s="99">
        <v>39965</v>
      </c>
      <c r="M34" s="1451" t="s">
        <v>494</v>
      </c>
      <c r="N34" s="318">
        <v>39965</v>
      </c>
      <c r="O34" s="318">
        <v>40024</v>
      </c>
      <c r="P34" s="1448">
        <v>2</v>
      </c>
      <c r="Q34" s="315">
        <v>95220525</v>
      </c>
      <c r="R34" s="315"/>
      <c r="S34" s="315"/>
      <c r="T34" s="315"/>
      <c r="U34" s="315"/>
      <c r="V34" s="102">
        <v>0</v>
      </c>
      <c r="W34" s="102">
        <v>0</v>
      </c>
      <c r="X34" s="102">
        <v>0</v>
      </c>
      <c r="Y34" s="318">
        <v>40086</v>
      </c>
      <c r="Z34" s="318">
        <v>40143</v>
      </c>
      <c r="AA34" s="908"/>
      <c r="AB34" s="908">
        <v>95220525</v>
      </c>
      <c r="AC34" s="908"/>
      <c r="AD34" s="908"/>
      <c r="AE34" s="908"/>
      <c r="AF34" s="908"/>
      <c r="AG34" s="908"/>
      <c r="AH34" s="908"/>
      <c r="AI34" s="908"/>
      <c r="AJ34" s="104" t="s">
        <v>497</v>
      </c>
      <c r="AK34" s="319">
        <f t="shared" si="0"/>
        <v>95220525</v>
      </c>
      <c r="AL34" s="1452" t="s">
        <v>240</v>
      </c>
      <c r="AM34" s="1453" t="s">
        <v>241</v>
      </c>
      <c r="AN34" s="104">
        <v>3112573756</v>
      </c>
      <c r="AO34" s="908"/>
      <c r="AP34" s="279" t="s">
        <v>1307</v>
      </c>
      <c r="AQ34" s="348" t="s">
        <v>1270</v>
      </c>
      <c r="AR34" s="279" t="s">
        <v>1230</v>
      </c>
      <c r="AS34" s="104" t="s">
        <v>1853</v>
      </c>
    </row>
    <row r="35" spans="1:45" s="548" customFormat="1" ht="61.5" customHeight="1" x14ac:dyDescent="0.25">
      <c r="A35" s="27">
        <v>27</v>
      </c>
      <c r="B35" s="1454" t="s">
        <v>226</v>
      </c>
      <c r="C35" s="1455" t="s">
        <v>242</v>
      </c>
      <c r="D35" s="1454" t="s">
        <v>42</v>
      </c>
      <c r="E35" s="1455" t="s">
        <v>236</v>
      </c>
      <c r="F35" s="1456" t="s">
        <v>237</v>
      </c>
      <c r="G35" s="1457" t="s">
        <v>243</v>
      </c>
      <c r="H35" s="1458">
        <v>39897</v>
      </c>
      <c r="I35" s="568">
        <v>70000000</v>
      </c>
      <c r="J35" s="1459">
        <v>39965</v>
      </c>
      <c r="K35" s="1460" t="s">
        <v>492</v>
      </c>
      <c r="L35" s="1458">
        <v>39965</v>
      </c>
      <c r="M35" s="568">
        <v>69970826</v>
      </c>
      <c r="N35" s="1459">
        <v>39965</v>
      </c>
      <c r="O35" s="1459">
        <v>40007</v>
      </c>
      <c r="P35" s="1454">
        <v>2</v>
      </c>
      <c r="Q35" s="1461">
        <v>69508826</v>
      </c>
      <c r="R35" s="1461"/>
      <c r="S35" s="1461"/>
      <c r="T35" s="1461"/>
      <c r="U35" s="1461"/>
      <c r="V35" s="1456">
        <v>0</v>
      </c>
      <c r="W35" s="1456">
        <v>0</v>
      </c>
      <c r="X35" s="1456">
        <v>0</v>
      </c>
      <c r="Y35" s="1459">
        <v>40067</v>
      </c>
      <c r="Z35" s="1459">
        <v>40135</v>
      </c>
      <c r="AA35" s="1462"/>
      <c r="AB35" s="1462">
        <v>69508826</v>
      </c>
      <c r="AC35" s="1462"/>
      <c r="AD35" s="1462"/>
      <c r="AE35" s="1462"/>
      <c r="AF35" s="1462"/>
      <c r="AG35" s="1462"/>
      <c r="AH35" s="1462"/>
      <c r="AI35" s="1462"/>
      <c r="AJ35" s="543" t="s">
        <v>445</v>
      </c>
      <c r="AK35" s="1463">
        <f t="shared" si="0"/>
        <v>69508826</v>
      </c>
      <c r="AL35" s="1464" t="s">
        <v>244</v>
      </c>
      <c r="AM35" s="1465" t="s">
        <v>241</v>
      </c>
      <c r="AN35" s="543">
        <v>3112573756</v>
      </c>
      <c r="AO35" s="1466" t="s">
        <v>826</v>
      </c>
      <c r="AP35" s="1467"/>
      <c r="AQ35" s="1468"/>
      <c r="AR35" s="1467"/>
      <c r="AS35" s="543" t="s">
        <v>1853</v>
      </c>
    </row>
    <row r="36" spans="1:45" s="1485" customFormat="1" ht="38.25" x14ac:dyDescent="0.25">
      <c r="A36" s="27">
        <v>28</v>
      </c>
      <c r="B36" s="1469" t="s">
        <v>245</v>
      </c>
      <c r="C36" s="1470" t="s">
        <v>247</v>
      </c>
      <c r="D36" s="1469" t="s">
        <v>42</v>
      </c>
      <c r="E36" s="1470" t="s">
        <v>229</v>
      </c>
      <c r="F36" s="1470" t="s">
        <v>230</v>
      </c>
      <c r="G36" s="1471" t="s">
        <v>246</v>
      </c>
      <c r="H36" s="1472">
        <v>39897</v>
      </c>
      <c r="I36" s="1473">
        <v>50000000</v>
      </c>
      <c r="J36" s="1474">
        <v>39965</v>
      </c>
      <c r="K36" s="1475" t="s">
        <v>491</v>
      </c>
      <c r="L36" s="1472">
        <v>39965</v>
      </c>
      <c r="M36" s="1473">
        <v>49228220</v>
      </c>
      <c r="N36" s="1474">
        <v>39967</v>
      </c>
      <c r="O36" s="1474">
        <v>40024</v>
      </c>
      <c r="P36" s="1469">
        <v>2</v>
      </c>
      <c r="Q36" s="1476">
        <v>49228220</v>
      </c>
      <c r="R36" s="1476"/>
      <c r="S36" s="1476"/>
      <c r="T36" s="1476"/>
      <c r="U36" s="1476"/>
      <c r="V36" s="1477">
        <v>0</v>
      </c>
      <c r="W36" s="1477">
        <v>0</v>
      </c>
      <c r="X36" s="1477">
        <v>0</v>
      </c>
      <c r="Y36" s="1474">
        <v>40086</v>
      </c>
      <c r="Z36" s="1474">
        <v>40143</v>
      </c>
      <c r="AA36" s="1478"/>
      <c r="AB36" s="1478">
        <v>49228220</v>
      </c>
      <c r="AC36" s="1478"/>
      <c r="AD36" s="1478"/>
      <c r="AE36" s="1478"/>
      <c r="AF36" s="1478"/>
      <c r="AG36" s="1478"/>
      <c r="AH36" s="1478"/>
      <c r="AI36" s="1478"/>
      <c r="AJ36" s="1479" t="s">
        <v>497</v>
      </c>
      <c r="AK36" s="1480">
        <f t="shared" si="0"/>
        <v>49228220</v>
      </c>
      <c r="AL36" s="1481" t="s">
        <v>233</v>
      </c>
      <c r="AM36" s="1482" t="s">
        <v>142</v>
      </c>
      <c r="AN36" s="1479">
        <v>3133907436</v>
      </c>
      <c r="AO36" s="1478"/>
      <c r="AP36" s="1483"/>
      <c r="AQ36" s="1484"/>
      <c r="AR36" s="1483"/>
      <c r="AS36" s="1479" t="s">
        <v>1853</v>
      </c>
    </row>
    <row r="37" spans="1:45" s="27" customFormat="1" ht="45" customHeight="1" x14ac:dyDescent="0.25">
      <c r="A37" s="27">
        <v>29</v>
      </c>
      <c r="B37" s="30" t="s">
        <v>248</v>
      </c>
      <c r="C37" s="17" t="s">
        <v>249</v>
      </c>
      <c r="D37" s="30" t="s">
        <v>42</v>
      </c>
      <c r="E37" s="17" t="s">
        <v>250</v>
      </c>
      <c r="F37" s="18" t="s">
        <v>251</v>
      </c>
      <c r="G37" s="19" t="s">
        <v>252</v>
      </c>
      <c r="H37" s="20">
        <v>39947</v>
      </c>
      <c r="I37" s="21">
        <v>5000000</v>
      </c>
      <c r="J37" s="31">
        <v>39974</v>
      </c>
      <c r="K37" s="32" t="s">
        <v>253</v>
      </c>
      <c r="L37" s="20">
        <v>39974</v>
      </c>
      <c r="M37" s="21">
        <v>4995120</v>
      </c>
      <c r="N37" s="31">
        <v>39974</v>
      </c>
      <c r="O37" s="31">
        <v>39980</v>
      </c>
      <c r="P37" s="30">
        <v>15</v>
      </c>
      <c r="Q37" s="67">
        <v>4995120</v>
      </c>
      <c r="R37" s="60"/>
      <c r="S37" s="60"/>
      <c r="T37" s="60"/>
      <c r="U37" s="60"/>
      <c r="V37" s="18"/>
      <c r="W37" s="18"/>
      <c r="X37" s="18"/>
      <c r="Y37" s="31">
        <v>39988</v>
      </c>
      <c r="Z37" s="31">
        <v>39994</v>
      </c>
      <c r="AA37" s="53"/>
      <c r="AB37" s="53">
        <v>4995120</v>
      </c>
      <c r="AC37" s="53"/>
      <c r="AD37" s="53"/>
      <c r="AE37" s="53"/>
      <c r="AF37" s="53"/>
      <c r="AG37" s="53"/>
      <c r="AH37" s="53"/>
      <c r="AI37" s="53"/>
      <c r="AJ37" s="23" t="s">
        <v>125</v>
      </c>
      <c r="AK37" s="297">
        <f t="shared" si="0"/>
        <v>4995120</v>
      </c>
      <c r="AL37" s="78" t="s">
        <v>254</v>
      </c>
      <c r="AM37" s="354" t="s">
        <v>255</v>
      </c>
      <c r="AN37" s="23">
        <v>4291395</v>
      </c>
      <c r="AO37" s="53"/>
      <c r="AP37" s="280" t="s">
        <v>1230</v>
      </c>
      <c r="AQ37" s="345" t="s">
        <v>1229</v>
      </c>
      <c r="AR37" s="276" t="s">
        <v>1229</v>
      </c>
      <c r="AS37" s="903" t="s">
        <v>1853</v>
      </c>
    </row>
    <row r="38" spans="1:45" s="27" customFormat="1" ht="51.75" x14ac:dyDescent="0.25">
      <c r="A38" s="27">
        <v>30</v>
      </c>
      <c r="B38" s="30" t="s">
        <v>256</v>
      </c>
      <c r="C38" s="17" t="s">
        <v>257</v>
      </c>
      <c r="D38" s="30" t="s">
        <v>42</v>
      </c>
      <c r="E38" s="17" t="s">
        <v>258</v>
      </c>
      <c r="F38" s="18" t="s">
        <v>259</v>
      </c>
      <c r="G38" s="77" t="s">
        <v>260</v>
      </c>
      <c r="H38" s="20">
        <v>39897</v>
      </c>
      <c r="I38" s="77" t="s">
        <v>261</v>
      </c>
      <c r="J38" s="31">
        <v>40075</v>
      </c>
      <c r="K38" s="300" t="s">
        <v>519</v>
      </c>
      <c r="L38" s="20">
        <v>39983</v>
      </c>
      <c r="M38" s="97" t="s">
        <v>520</v>
      </c>
      <c r="N38" s="31">
        <v>39988</v>
      </c>
      <c r="O38" s="31">
        <v>40011</v>
      </c>
      <c r="P38" s="30">
        <v>3</v>
      </c>
      <c r="Q38" s="67">
        <v>229751951</v>
      </c>
      <c r="R38" s="60"/>
      <c r="S38" s="60"/>
      <c r="T38" s="60"/>
      <c r="U38" s="60"/>
      <c r="V38" s="18">
        <v>0</v>
      </c>
      <c r="W38" s="18">
        <v>0</v>
      </c>
      <c r="X38" s="18">
        <v>0</v>
      </c>
      <c r="Y38" s="764">
        <v>40102</v>
      </c>
      <c r="Z38" s="902">
        <v>40178</v>
      </c>
      <c r="AA38" s="53"/>
      <c r="AB38" s="53">
        <v>229751951</v>
      </c>
      <c r="AC38" s="53"/>
      <c r="AD38" s="53"/>
      <c r="AE38" s="53"/>
      <c r="AF38" s="53"/>
      <c r="AG38" s="53"/>
      <c r="AH38" s="53"/>
      <c r="AI38" s="53"/>
      <c r="AJ38" s="766" t="s">
        <v>624</v>
      </c>
      <c r="AK38" s="297">
        <f t="shared" si="0"/>
        <v>229751951</v>
      </c>
      <c r="AL38" s="78" t="s">
        <v>263</v>
      </c>
      <c r="AM38" s="354" t="s">
        <v>262</v>
      </c>
      <c r="AN38" s="23">
        <v>3125737797</v>
      </c>
      <c r="AO38" s="53"/>
      <c r="AP38" s="280" t="s">
        <v>1230</v>
      </c>
      <c r="AQ38" s="345" t="s">
        <v>1229</v>
      </c>
      <c r="AR38" s="280" t="s">
        <v>1230</v>
      </c>
      <c r="AS38" s="903" t="s">
        <v>1853</v>
      </c>
    </row>
    <row r="39" spans="1:45" s="27" customFormat="1" ht="39" x14ac:dyDescent="0.25">
      <c r="A39" s="27">
        <v>31</v>
      </c>
      <c r="B39" s="30" t="s">
        <v>264</v>
      </c>
      <c r="C39" s="17" t="s">
        <v>265</v>
      </c>
      <c r="D39" s="30" t="s">
        <v>42</v>
      </c>
      <c r="E39" s="17" t="s">
        <v>266</v>
      </c>
      <c r="F39" s="18" t="s">
        <v>267</v>
      </c>
      <c r="G39" s="19" t="s">
        <v>268</v>
      </c>
      <c r="H39" s="20">
        <v>39944</v>
      </c>
      <c r="I39" s="21">
        <v>11000000</v>
      </c>
      <c r="J39" s="31">
        <v>39988</v>
      </c>
      <c r="K39" s="32" t="s">
        <v>282</v>
      </c>
      <c r="L39" s="20">
        <v>39988</v>
      </c>
      <c r="M39" s="21">
        <v>10982285</v>
      </c>
      <c r="N39" s="31">
        <v>39989</v>
      </c>
      <c r="O39" s="31">
        <v>40008</v>
      </c>
      <c r="P39" s="30">
        <v>1</v>
      </c>
      <c r="Q39" s="67">
        <v>10982285</v>
      </c>
      <c r="R39" s="60"/>
      <c r="S39" s="60"/>
      <c r="T39" s="60"/>
      <c r="U39" s="60"/>
      <c r="V39" s="29" t="s">
        <v>96</v>
      </c>
      <c r="W39" s="18">
        <v>0</v>
      </c>
      <c r="X39" s="21">
        <v>0</v>
      </c>
      <c r="Y39" s="31">
        <v>40035</v>
      </c>
      <c r="Z39" s="367">
        <v>40136</v>
      </c>
      <c r="AA39" s="53"/>
      <c r="AB39" s="53">
        <v>10977536</v>
      </c>
      <c r="AC39" s="53"/>
      <c r="AD39" s="53"/>
      <c r="AE39" s="53"/>
      <c r="AF39" s="53"/>
      <c r="AG39" s="53"/>
      <c r="AH39" s="53"/>
      <c r="AI39" s="53"/>
      <c r="AJ39" s="766" t="s">
        <v>125</v>
      </c>
      <c r="AK39" s="297">
        <f t="shared" si="0"/>
        <v>10977536</v>
      </c>
      <c r="AL39" s="302" t="s">
        <v>335</v>
      </c>
      <c r="AM39" s="354" t="s">
        <v>113</v>
      </c>
      <c r="AN39" s="23">
        <v>3115499271</v>
      </c>
      <c r="AO39" s="53">
        <v>4749</v>
      </c>
      <c r="AP39" s="276"/>
      <c r="AQ39" s="345" t="s">
        <v>1229</v>
      </c>
      <c r="AR39" s="276" t="s">
        <v>1229</v>
      </c>
      <c r="AS39" s="903" t="s">
        <v>1853</v>
      </c>
    </row>
    <row r="40" spans="1:45" s="27" customFormat="1" ht="39" x14ac:dyDescent="0.25">
      <c r="A40" s="27">
        <v>32</v>
      </c>
      <c r="B40" s="30" t="s">
        <v>269</v>
      </c>
      <c r="C40" s="17" t="s">
        <v>270</v>
      </c>
      <c r="D40" s="30" t="s">
        <v>42</v>
      </c>
      <c r="E40" s="17" t="s">
        <v>108</v>
      </c>
      <c r="F40" s="18" t="s">
        <v>109</v>
      </c>
      <c r="G40" s="19" t="s">
        <v>271</v>
      </c>
      <c r="H40" s="20">
        <v>39962</v>
      </c>
      <c r="I40" s="21">
        <v>13900000</v>
      </c>
      <c r="J40" s="31">
        <v>39988</v>
      </c>
      <c r="K40" s="32" t="s">
        <v>283</v>
      </c>
      <c r="L40" s="20">
        <v>39988</v>
      </c>
      <c r="M40" s="21">
        <v>13807028</v>
      </c>
      <c r="N40" s="31">
        <v>39988</v>
      </c>
      <c r="O40" s="31">
        <v>40003</v>
      </c>
      <c r="P40" s="30">
        <v>1</v>
      </c>
      <c r="Q40" s="67">
        <v>13807028</v>
      </c>
      <c r="R40" s="60"/>
      <c r="S40" s="60"/>
      <c r="T40" s="60"/>
      <c r="U40" s="60"/>
      <c r="V40" s="18">
        <v>0</v>
      </c>
      <c r="W40" s="18">
        <v>0</v>
      </c>
      <c r="X40" s="18">
        <v>0</v>
      </c>
      <c r="Y40" s="31">
        <v>40031</v>
      </c>
      <c r="Z40" s="31">
        <v>40043</v>
      </c>
      <c r="AA40" s="53"/>
      <c r="AB40" s="53">
        <v>13807028</v>
      </c>
      <c r="AC40" s="53"/>
      <c r="AD40" s="53"/>
      <c r="AE40" s="53"/>
      <c r="AF40" s="53"/>
      <c r="AG40" s="53"/>
      <c r="AH40" s="53"/>
      <c r="AI40" s="53"/>
      <c r="AJ40" s="766" t="s">
        <v>125</v>
      </c>
      <c r="AK40" s="297">
        <f t="shared" si="0"/>
        <v>13807028</v>
      </c>
      <c r="AL40" s="302" t="s">
        <v>336</v>
      </c>
      <c r="AM40" s="354" t="s">
        <v>113</v>
      </c>
      <c r="AN40" s="23">
        <v>3125342259</v>
      </c>
      <c r="AO40" s="53"/>
      <c r="AP40" s="276" t="s">
        <v>1229</v>
      </c>
      <c r="AQ40" s="345" t="s">
        <v>1229</v>
      </c>
      <c r="AR40" s="276" t="s">
        <v>1229</v>
      </c>
      <c r="AS40" s="903" t="s">
        <v>1853</v>
      </c>
    </row>
    <row r="41" spans="1:45" s="27" customFormat="1" ht="39" x14ac:dyDescent="0.25">
      <c r="A41" s="27">
        <v>33</v>
      </c>
      <c r="B41" s="30" t="s">
        <v>284</v>
      </c>
      <c r="C41" s="17" t="s">
        <v>285</v>
      </c>
      <c r="D41" s="30" t="s">
        <v>42</v>
      </c>
      <c r="E41" s="17" t="s">
        <v>81</v>
      </c>
      <c r="F41" s="18" t="s">
        <v>82</v>
      </c>
      <c r="G41" s="19" t="s">
        <v>286</v>
      </c>
      <c r="H41" s="20">
        <v>39944</v>
      </c>
      <c r="I41" s="21">
        <v>12000000</v>
      </c>
      <c r="J41" s="31">
        <v>39988</v>
      </c>
      <c r="K41" s="32" t="s">
        <v>287</v>
      </c>
      <c r="L41" s="20">
        <v>39988</v>
      </c>
      <c r="M41" s="21">
        <v>11975287</v>
      </c>
      <c r="N41" s="31">
        <v>39989</v>
      </c>
      <c r="O41" s="31">
        <v>40008</v>
      </c>
      <c r="P41" s="30">
        <v>1</v>
      </c>
      <c r="Q41" s="67">
        <v>11975287</v>
      </c>
      <c r="R41" s="60"/>
      <c r="S41" s="60"/>
      <c r="T41" s="60"/>
      <c r="U41" s="60"/>
      <c r="V41" s="18">
        <v>0</v>
      </c>
      <c r="W41" s="18">
        <v>0</v>
      </c>
      <c r="X41" s="18">
        <v>0</v>
      </c>
      <c r="Y41" s="31">
        <v>40039</v>
      </c>
      <c r="Z41" s="31">
        <v>40059</v>
      </c>
      <c r="AA41" s="53"/>
      <c r="AB41" s="53">
        <v>11975287</v>
      </c>
      <c r="AC41" s="53"/>
      <c r="AD41" s="53"/>
      <c r="AE41" s="53"/>
      <c r="AF41" s="53"/>
      <c r="AG41" s="53"/>
      <c r="AH41" s="53"/>
      <c r="AI41" s="53"/>
      <c r="AJ41" s="766" t="s">
        <v>125</v>
      </c>
      <c r="AK41" s="297">
        <f t="shared" si="0"/>
        <v>11975287</v>
      </c>
      <c r="AL41" s="302" t="s">
        <v>337</v>
      </c>
      <c r="AM41" s="354" t="s">
        <v>288</v>
      </c>
      <c r="AN41" s="23">
        <v>3125193600</v>
      </c>
      <c r="AO41" s="53"/>
      <c r="AP41" s="276" t="s">
        <v>1229</v>
      </c>
      <c r="AQ41" s="345" t="s">
        <v>1229</v>
      </c>
      <c r="AR41" s="276" t="s">
        <v>1229</v>
      </c>
      <c r="AS41" s="903" t="s">
        <v>1853</v>
      </c>
    </row>
    <row r="42" spans="1:45" s="27" customFormat="1" ht="39" x14ac:dyDescent="0.25">
      <c r="A42" s="27">
        <v>34</v>
      </c>
      <c r="B42" s="30" t="s">
        <v>272</v>
      </c>
      <c r="C42" s="17" t="s">
        <v>273</v>
      </c>
      <c r="D42" s="30" t="s">
        <v>42</v>
      </c>
      <c r="E42" s="17" t="s">
        <v>274</v>
      </c>
      <c r="F42" s="18" t="s">
        <v>275</v>
      </c>
      <c r="G42" s="19" t="s">
        <v>276</v>
      </c>
      <c r="H42" s="20">
        <v>39927</v>
      </c>
      <c r="I42" s="21">
        <v>5000000</v>
      </c>
      <c r="J42" s="31">
        <v>39989</v>
      </c>
      <c r="K42" s="32" t="s">
        <v>289</v>
      </c>
      <c r="L42" s="20">
        <v>39989</v>
      </c>
      <c r="M42" s="21">
        <v>4983732</v>
      </c>
      <c r="N42" s="31">
        <v>39997</v>
      </c>
      <c r="O42" s="31">
        <v>39997</v>
      </c>
      <c r="P42" s="30">
        <v>1</v>
      </c>
      <c r="Q42" s="67">
        <v>4983732</v>
      </c>
      <c r="R42" s="60"/>
      <c r="S42" s="60"/>
      <c r="T42" s="60"/>
      <c r="U42" s="60"/>
      <c r="V42" s="18">
        <v>0</v>
      </c>
      <c r="W42" s="18">
        <v>0</v>
      </c>
      <c r="X42" s="18">
        <v>0</v>
      </c>
      <c r="Y42" s="31">
        <v>40021</v>
      </c>
      <c r="Z42" s="31">
        <v>40029</v>
      </c>
      <c r="AA42" s="24">
        <v>4983732</v>
      </c>
      <c r="AB42" s="24"/>
      <c r="AC42" s="24"/>
      <c r="AD42" s="24"/>
      <c r="AE42" s="24"/>
      <c r="AF42" s="24"/>
      <c r="AG42" s="24"/>
      <c r="AH42" s="24"/>
      <c r="AI42" s="24"/>
      <c r="AJ42" s="766" t="s">
        <v>125</v>
      </c>
      <c r="AK42" s="297">
        <f t="shared" si="0"/>
        <v>4983732</v>
      </c>
      <c r="AL42" s="78" t="s">
        <v>278</v>
      </c>
      <c r="AM42" s="354" t="s">
        <v>277</v>
      </c>
      <c r="AN42" s="23">
        <v>3118491019</v>
      </c>
      <c r="AO42" s="53"/>
      <c r="AP42" s="276" t="s">
        <v>1229</v>
      </c>
      <c r="AQ42" s="345" t="s">
        <v>1229</v>
      </c>
      <c r="AR42" s="276" t="s">
        <v>1229</v>
      </c>
      <c r="AS42" s="903" t="s">
        <v>1853</v>
      </c>
    </row>
    <row r="43" spans="1:45" s="114" customFormat="1" ht="39" customHeight="1" x14ac:dyDescent="0.25">
      <c r="A43" s="27">
        <v>35</v>
      </c>
      <c r="B43" s="303" t="s">
        <v>279</v>
      </c>
      <c r="C43" s="107" t="s">
        <v>280</v>
      </c>
      <c r="D43" s="303" t="s">
        <v>42</v>
      </c>
      <c r="E43" s="107" t="s">
        <v>154</v>
      </c>
      <c r="F43" s="108" t="s">
        <v>281</v>
      </c>
      <c r="G43" s="109" t="s">
        <v>291</v>
      </c>
      <c r="H43" s="110">
        <v>39959</v>
      </c>
      <c r="I43" s="111">
        <v>7000000</v>
      </c>
      <c r="J43" s="304">
        <v>39990</v>
      </c>
      <c r="K43" s="305" t="s">
        <v>290</v>
      </c>
      <c r="L43" s="110">
        <v>39989</v>
      </c>
      <c r="M43" s="111">
        <v>6991215</v>
      </c>
      <c r="N43" s="304">
        <v>39994</v>
      </c>
      <c r="O43" s="304">
        <v>40003</v>
      </c>
      <c r="P43" s="303">
        <v>1</v>
      </c>
      <c r="Q43" s="306">
        <v>6991215</v>
      </c>
      <c r="R43" s="306"/>
      <c r="S43" s="306"/>
      <c r="T43" s="306"/>
      <c r="U43" s="306"/>
      <c r="V43" s="108">
        <v>0</v>
      </c>
      <c r="W43" s="108">
        <v>0</v>
      </c>
      <c r="X43" s="108">
        <v>0</v>
      </c>
      <c r="Y43" s="304">
        <v>40031</v>
      </c>
      <c r="Z43" s="31">
        <v>40081</v>
      </c>
      <c r="AA43" s="112"/>
      <c r="AB43" s="112">
        <v>6991215</v>
      </c>
      <c r="AC43" s="112"/>
      <c r="AD43" s="112"/>
      <c r="AE43" s="112"/>
      <c r="AF43" s="112"/>
      <c r="AG43" s="112"/>
      <c r="AH43" s="112"/>
      <c r="AI43" s="112"/>
      <c r="AJ43" s="1564" t="s">
        <v>125</v>
      </c>
      <c r="AK43" s="297">
        <f t="shared" si="0"/>
        <v>6991215</v>
      </c>
      <c r="AL43" s="307" t="s">
        <v>292</v>
      </c>
      <c r="AM43" s="354" t="s">
        <v>157</v>
      </c>
      <c r="AN43" s="113">
        <v>310899208</v>
      </c>
      <c r="AO43" s="907"/>
      <c r="AP43" s="278" t="s">
        <v>1229</v>
      </c>
      <c r="AQ43" s="347" t="s">
        <v>1229</v>
      </c>
      <c r="AR43" s="278" t="s">
        <v>1229</v>
      </c>
      <c r="AS43" s="903" t="s">
        <v>1853</v>
      </c>
    </row>
    <row r="44" spans="1:45" s="27" customFormat="1" ht="41.25" customHeight="1" x14ac:dyDescent="0.2">
      <c r="A44" s="2066">
        <v>39</v>
      </c>
      <c r="B44" s="2049" t="s">
        <v>304</v>
      </c>
      <c r="C44" s="2166" t="s">
        <v>616</v>
      </c>
      <c r="D44" s="2049" t="s">
        <v>42</v>
      </c>
      <c r="E44" s="2166" t="s">
        <v>313</v>
      </c>
      <c r="F44" s="2166" t="s">
        <v>314</v>
      </c>
      <c r="G44" s="19" t="s">
        <v>521</v>
      </c>
      <c r="H44" s="20">
        <v>39944</v>
      </c>
      <c r="I44" s="21">
        <v>25000000</v>
      </c>
      <c r="J44" s="2168">
        <v>39997</v>
      </c>
      <c r="K44" s="32" t="s">
        <v>522</v>
      </c>
      <c r="L44" s="2173">
        <v>39997</v>
      </c>
      <c r="M44" s="21">
        <v>24868921</v>
      </c>
      <c r="N44" s="2168">
        <v>40007</v>
      </c>
      <c r="O44" s="2168">
        <v>40028</v>
      </c>
      <c r="P44" s="2178" t="s">
        <v>318</v>
      </c>
      <c r="Q44" s="2191">
        <v>102257600</v>
      </c>
      <c r="R44" s="60"/>
      <c r="S44" s="60"/>
      <c r="T44" s="60"/>
      <c r="U44" s="60"/>
      <c r="V44" s="2206" t="s">
        <v>96</v>
      </c>
      <c r="W44" s="2206" t="s">
        <v>96</v>
      </c>
      <c r="X44" s="2206" t="s">
        <v>96</v>
      </c>
      <c r="Y44" s="2168">
        <v>40087</v>
      </c>
      <c r="Z44" s="2168">
        <v>40170</v>
      </c>
      <c r="AA44" s="2191"/>
      <c r="AB44" s="2191">
        <v>102257600</v>
      </c>
      <c r="AC44" s="2191"/>
      <c r="AD44" s="2191"/>
      <c r="AE44" s="2191"/>
      <c r="AF44" s="407"/>
      <c r="AG44" s="2191"/>
      <c r="AH44" s="67"/>
      <c r="AI44" s="2191"/>
      <c r="AJ44" s="2191" t="s">
        <v>618</v>
      </c>
      <c r="AK44" s="2191">
        <f>AA44+AB44+AC44+AD44+AE44+AG44+AI44</f>
        <v>102257600</v>
      </c>
      <c r="AL44" s="78" t="s">
        <v>393</v>
      </c>
      <c r="AM44" s="2191" t="s">
        <v>490</v>
      </c>
      <c r="AN44" s="2234">
        <v>3204892543</v>
      </c>
      <c r="AO44" s="2130"/>
      <c r="AP44" s="2232"/>
      <c r="AQ44" s="2232" t="s">
        <v>1229</v>
      </c>
      <c r="AR44" s="2232"/>
      <c r="AS44" s="2079" t="s">
        <v>1853</v>
      </c>
    </row>
    <row r="45" spans="1:45" s="27" customFormat="1" ht="44.25" customHeight="1" x14ac:dyDescent="0.2">
      <c r="A45" s="2066"/>
      <c r="B45" s="2158"/>
      <c r="C45" s="2166"/>
      <c r="D45" s="2158"/>
      <c r="E45" s="2166"/>
      <c r="F45" s="2166"/>
      <c r="G45" s="19" t="s">
        <v>218</v>
      </c>
      <c r="H45" s="20">
        <v>39951</v>
      </c>
      <c r="I45" s="21">
        <v>32686903</v>
      </c>
      <c r="J45" s="2049"/>
      <c r="K45" s="32" t="s">
        <v>523</v>
      </c>
      <c r="L45" s="2166"/>
      <c r="M45" s="21">
        <v>32563325</v>
      </c>
      <c r="N45" s="2049"/>
      <c r="O45" s="2049"/>
      <c r="P45" s="2049"/>
      <c r="Q45" s="2158"/>
      <c r="R45" s="60"/>
      <c r="S45" s="60"/>
      <c r="T45" s="60"/>
      <c r="U45" s="60"/>
      <c r="V45" s="2158"/>
      <c r="W45" s="2158"/>
      <c r="X45" s="2158"/>
      <c r="Y45" s="2049"/>
      <c r="Z45" s="2049"/>
      <c r="AA45" s="2158"/>
      <c r="AB45" s="2158"/>
      <c r="AC45" s="2158"/>
      <c r="AD45" s="2158"/>
      <c r="AE45" s="2158"/>
      <c r="AF45" s="401"/>
      <c r="AG45" s="2158"/>
      <c r="AH45" s="311"/>
      <c r="AI45" s="2158"/>
      <c r="AJ45" s="2158"/>
      <c r="AK45" s="2191"/>
      <c r="AL45" s="78" t="s">
        <v>393</v>
      </c>
      <c r="AM45" s="2191"/>
      <c r="AN45" s="2234"/>
      <c r="AO45" s="2130"/>
      <c r="AP45" s="2090"/>
      <c r="AQ45" s="2090"/>
      <c r="AR45" s="2090"/>
      <c r="AS45" s="2080"/>
    </row>
    <row r="46" spans="1:45" s="27" customFormat="1" ht="30" customHeight="1" x14ac:dyDescent="0.2">
      <c r="A46" s="2066"/>
      <c r="B46" s="2158"/>
      <c r="C46" s="2166"/>
      <c r="D46" s="2158"/>
      <c r="E46" s="2166"/>
      <c r="F46" s="2166"/>
      <c r="G46" s="19" t="s">
        <v>524</v>
      </c>
      <c r="H46" s="20">
        <v>39944</v>
      </c>
      <c r="I46" s="21">
        <v>20000000</v>
      </c>
      <c r="J46" s="2049"/>
      <c r="K46" s="32" t="s">
        <v>525</v>
      </c>
      <c r="L46" s="2166"/>
      <c r="M46" s="21">
        <v>19942931</v>
      </c>
      <c r="N46" s="2049"/>
      <c r="O46" s="2049"/>
      <c r="P46" s="2049"/>
      <c r="Q46" s="2158"/>
      <c r="R46" s="60"/>
      <c r="S46" s="60"/>
      <c r="T46" s="60"/>
      <c r="U46" s="60"/>
      <c r="V46" s="2158"/>
      <c r="W46" s="2158"/>
      <c r="X46" s="2158"/>
      <c r="Y46" s="2049"/>
      <c r="Z46" s="2049"/>
      <c r="AA46" s="2158"/>
      <c r="AB46" s="2158"/>
      <c r="AC46" s="2158"/>
      <c r="AD46" s="2158"/>
      <c r="AE46" s="2158"/>
      <c r="AF46" s="401"/>
      <c r="AG46" s="2158"/>
      <c r="AH46" s="311"/>
      <c r="AI46" s="2158"/>
      <c r="AJ46" s="2158"/>
      <c r="AK46" s="2191"/>
      <c r="AL46" s="78" t="s">
        <v>422</v>
      </c>
      <c r="AM46" s="2191"/>
      <c r="AN46" s="2234"/>
      <c r="AO46" s="2130"/>
      <c r="AP46" s="2090"/>
      <c r="AQ46" s="2090"/>
      <c r="AR46" s="2090"/>
      <c r="AS46" s="2080"/>
    </row>
    <row r="47" spans="1:45" s="27" customFormat="1" ht="79.5" customHeight="1" x14ac:dyDescent="0.2">
      <c r="A47" s="2066"/>
      <c r="B47" s="2158"/>
      <c r="C47" s="2166"/>
      <c r="D47" s="2158"/>
      <c r="E47" s="2166"/>
      <c r="F47" s="2166"/>
      <c r="G47" s="19" t="s">
        <v>526</v>
      </c>
      <c r="H47" s="20">
        <v>39944</v>
      </c>
      <c r="I47" s="21">
        <v>25000000</v>
      </c>
      <c r="J47" s="2049"/>
      <c r="K47" s="32" t="s">
        <v>527</v>
      </c>
      <c r="L47" s="2166"/>
      <c r="M47" s="21">
        <v>24882423</v>
      </c>
      <c r="N47" s="2049"/>
      <c r="O47" s="2049"/>
      <c r="P47" s="2049"/>
      <c r="Q47" s="2158"/>
      <c r="R47" s="60"/>
      <c r="S47" s="60"/>
      <c r="T47" s="60"/>
      <c r="U47" s="60"/>
      <c r="V47" s="2158"/>
      <c r="W47" s="2158"/>
      <c r="X47" s="2158"/>
      <c r="Y47" s="2049"/>
      <c r="Z47" s="2049"/>
      <c r="AA47" s="2158"/>
      <c r="AB47" s="2158"/>
      <c r="AC47" s="2158"/>
      <c r="AD47" s="2158"/>
      <c r="AE47" s="2158"/>
      <c r="AF47" s="401"/>
      <c r="AG47" s="2158"/>
      <c r="AH47" s="311"/>
      <c r="AI47" s="2158"/>
      <c r="AJ47" s="2158"/>
      <c r="AK47" s="2191"/>
      <c r="AL47" s="78" t="s">
        <v>528</v>
      </c>
      <c r="AM47" s="2191"/>
      <c r="AN47" s="2234"/>
      <c r="AO47" s="2130"/>
      <c r="AP47" s="2090"/>
      <c r="AQ47" s="2090"/>
      <c r="AR47" s="2090"/>
      <c r="AS47" s="2080"/>
    </row>
    <row r="48" spans="1:45" s="27" customFormat="1" ht="53.25" customHeight="1" x14ac:dyDescent="0.2">
      <c r="A48" s="2066">
        <v>40</v>
      </c>
      <c r="B48" s="2204" t="s">
        <v>293</v>
      </c>
      <c r="C48" s="2204" t="s">
        <v>312</v>
      </c>
      <c r="D48" s="2049" t="s">
        <v>42</v>
      </c>
      <c r="E48" s="2049" t="s">
        <v>313</v>
      </c>
      <c r="F48" s="2049" t="s">
        <v>314</v>
      </c>
      <c r="G48" s="19" t="s">
        <v>315</v>
      </c>
      <c r="H48" s="20">
        <v>39944</v>
      </c>
      <c r="I48" s="21">
        <v>15000000</v>
      </c>
      <c r="J48" s="2168">
        <v>39997</v>
      </c>
      <c r="K48" s="32" t="s">
        <v>486</v>
      </c>
      <c r="L48" s="2168">
        <v>39997</v>
      </c>
      <c r="M48" s="35">
        <v>14986979.4</v>
      </c>
      <c r="N48" s="2168">
        <v>40007</v>
      </c>
      <c r="O48" s="2168">
        <v>40028</v>
      </c>
      <c r="P48" s="2178" t="s">
        <v>318</v>
      </c>
      <c r="Q48" s="2195">
        <v>115038878.22</v>
      </c>
      <c r="R48" s="60"/>
      <c r="S48" s="60"/>
      <c r="T48" s="60"/>
      <c r="U48" s="60"/>
      <c r="V48" s="2169">
        <v>0</v>
      </c>
      <c r="W48" s="2169">
        <v>0</v>
      </c>
      <c r="X48" s="2169">
        <v>0</v>
      </c>
      <c r="Y48" s="2168">
        <v>40088</v>
      </c>
      <c r="Z48" s="2168">
        <v>40163</v>
      </c>
      <c r="AA48" s="2168"/>
      <c r="AB48" s="2130">
        <v>115038878.22</v>
      </c>
      <c r="AC48" s="2168"/>
      <c r="AD48" s="2168"/>
      <c r="AE48" s="2168"/>
      <c r="AF48" s="404"/>
      <c r="AG48" s="2168"/>
      <c r="AH48" s="31"/>
      <c r="AI48" s="2168"/>
      <c r="AJ48" s="2168" t="s">
        <v>620</v>
      </c>
      <c r="AK48" s="2196">
        <f>AA48+AB48+AC48+AD48+AE48+AG48+AI48</f>
        <v>115038878.22</v>
      </c>
      <c r="AL48" s="78" t="s">
        <v>407</v>
      </c>
      <c r="AM48" s="2200" t="s">
        <v>490</v>
      </c>
      <c r="AN48" s="2201">
        <v>3204892543</v>
      </c>
      <c r="AO48" s="2202"/>
      <c r="AP48" s="2087"/>
      <c r="AQ48" s="2088"/>
      <c r="AR48" s="2087"/>
      <c r="AS48" s="2081" t="s">
        <v>1853</v>
      </c>
    </row>
    <row r="49" spans="1:45" s="27" customFormat="1" ht="29.25" customHeight="1" x14ac:dyDescent="0.2">
      <c r="A49" s="2066"/>
      <c r="B49" s="2015"/>
      <c r="C49" s="2205"/>
      <c r="D49" s="2049"/>
      <c r="E49" s="2049"/>
      <c r="F49" s="2049"/>
      <c r="G49" s="19" t="s">
        <v>187</v>
      </c>
      <c r="H49" s="20">
        <v>39944</v>
      </c>
      <c r="I49" s="21">
        <v>30000000</v>
      </c>
      <c r="J49" s="2168"/>
      <c r="K49" s="32" t="s">
        <v>487</v>
      </c>
      <c r="L49" s="2168"/>
      <c r="M49" s="86">
        <v>29993383.149999999</v>
      </c>
      <c r="N49" s="2168"/>
      <c r="O49" s="2168"/>
      <c r="P49" s="2168"/>
      <c r="Q49" s="2195"/>
      <c r="R49" s="60"/>
      <c r="S49" s="60"/>
      <c r="T49" s="60"/>
      <c r="U49" s="60"/>
      <c r="V49" s="2169"/>
      <c r="W49" s="2169"/>
      <c r="X49" s="2169"/>
      <c r="Y49" s="2168"/>
      <c r="Z49" s="2168"/>
      <c r="AA49" s="2168"/>
      <c r="AB49" s="2130"/>
      <c r="AC49" s="2168"/>
      <c r="AD49" s="2168"/>
      <c r="AE49" s="2168"/>
      <c r="AF49" s="404"/>
      <c r="AG49" s="2168"/>
      <c r="AH49" s="31"/>
      <c r="AI49" s="2168"/>
      <c r="AJ49" s="2168"/>
      <c r="AK49" s="2196"/>
      <c r="AL49" s="78" t="s">
        <v>407</v>
      </c>
      <c r="AM49" s="2200"/>
      <c r="AN49" s="2201"/>
      <c r="AO49" s="2202"/>
      <c r="AP49" s="2087"/>
      <c r="AQ49" s="2088"/>
      <c r="AR49" s="2087"/>
      <c r="AS49" s="2081"/>
    </row>
    <row r="50" spans="1:45" s="27" customFormat="1" ht="30.75" customHeight="1" x14ac:dyDescent="0.2">
      <c r="A50" s="2066"/>
      <c r="B50" s="2015"/>
      <c r="C50" s="2205"/>
      <c r="D50" s="2049"/>
      <c r="E50" s="2049"/>
      <c r="F50" s="2049"/>
      <c r="G50" s="19" t="s">
        <v>316</v>
      </c>
      <c r="H50" s="20">
        <v>39944</v>
      </c>
      <c r="I50" s="21">
        <v>35662490</v>
      </c>
      <c r="J50" s="2168"/>
      <c r="K50" s="32" t="s">
        <v>488</v>
      </c>
      <c r="L50" s="2168"/>
      <c r="M50" s="86">
        <v>35634773.439999998</v>
      </c>
      <c r="N50" s="2168"/>
      <c r="O50" s="2168"/>
      <c r="P50" s="2168"/>
      <c r="Q50" s="2195"/>
      <c r="R50" s="60"/>
      <c r="S50" s="60"/>
      <c r="T50" s="60"/>
      <c r="U50" s="60"/>
      <c r="V50" s="2169"/>
      <c r="W50" s="2169"/>
      <c r="X50" s="2169"/>
      <c r="Y50" s="2168"/>
      <c r="Z50" s="2168"/>
      <c r="AA50" s="2168"/>
      <c r="AB50" s="2130"/>
      <c r="AC50" s="2168"/>
      <c r="AD50" s="2168"/>
      <c r="AE50" s="2168"/>
      <c r="AF50" s="404"/>
      <c r="AG50" s="2168"/>
      <c r="AH50" s="31"/>
      <c r="AI50" s="2168"/>
      <c r="AJ50" s="2168"/>
      <c r="AK50" s="2196"/>
      <c r="AL50" s="78" t="s">
        <v>393</v>
      </c>
      <c r="AM50" s="2200"/>
      <c r="AN50" s="2201"/>
      <c r="AO50" s="2202"/>
      <c r="AP50" s="2087"/>
      <c r="AQ50" s="2088"/>
      <c r="AR50" s="2087"/>
      <c r="AS50" s="2081"/>
    </row>
    <row r="51" spans="1:45" s="27" customFormat="1" ht="30" customHeight="1" x14ac:dyDescent="0.2">
      <c r="A51" s="2066"/>
      <c r="B51" s="2015"/>
      <c r="C51" s="2205"/>
      <c r="D51" s="2049"/>
      <c r="E51" s="2015"/>
      <c r="F51" s="2015"/>
      <c r="G51" s="19" t="s">
        <v>317</v>
      </c>
      <c r="H51" s="20">
        <v>39944</v>
      </c>
      <c r="I51" s="21">
        <v>34495368</v>
      </c>
      <c r="J51" s="2168"/>
      <c r="K51" s="32" t="s">
        <v>489</v>
      </c>
      <c r="L51" s="2168"/>
      <c r="M51" s="86">
        <v>34423742.229999997</v>
      </c>
      <c r="N51" s="2168"/>
      <c r="O51" s="2168"/>
      <c r="P51" s="2168"/>
      <c r="Q51" s="2195"/>
      <c r="R51" s="60"/>
      <c r="S51" s="60"/>
      <c r="T51" s="60"/>
      <c r="U51" s="60"/>
      <c r="V51" s="2169"/>
      <c r="W51" s="2169"/>
      <c r="X51" s="2169"/>
      <c r="Y51" s="2168"/>
      <c r="Z51" s="2168"/>
      <c r="AA51" s="2168"/>
      <c r="AB51" s="2130"/>
      <c r="AC51" s="2168"/>
      <c r="AD51" s="2168"/>
      <c r="AE51" s="2168"/>
      <c r="AF51" s="404"/>
      <c r="AG51" s="2168"/>
      <c r="AH51" s="31"/>
      <c r="AI51" s="2168"/>
      <c r="AJ51" s="2168"/>
      <c r="AK51" s="2196"/>
      <c r="AL51" s="78" t="s">
        <v>392</v>
      </c>
      <c r="AM51" s="2200"/>
      <c r="AN51" s="2201"/>
      <c r="AO51" s="2202"/>
      <c r="AP51" s="2087"/>
      <c r="AQ51" s="2088"/>
      <c r="AR51" s="2087"/>
      <c r="AS51" s="2081"/>
    </row>
    <row r="52" spans="1:45" s="27" customFormat="1" ht="42" customHeight="1" x14ac:dyDescent="0.2">
      <c r="A52" s="2067">
        <v>41</v>
      </c>
      <c r="B52" s="2049" t="s">
        <v>294</v>
      </c>
      <c r="C52" s="532" t="s">
        <v>1672</v>
      </c>
      <c r="D52" s="2049" t="s">
        <v>42</v>
      </c>
      <c r="E52" s="2049" t="s">
        <v>302</v>
      </c>
      <c r="F52" s="2169" t="s">
        <v>307</v>
      </c>
      <c r="G52" s="19" t="s">
        <v>320</v>
      </c>
      <c r="H52" s="20">
        <v>39944</v>
      </c>
      <c r="I52" s="21">
        <v>20000000</v>
      </c>
      <c r="J52" s="2168">
        <v>39997</v>
      </c>
      <c r="K52" s="32" t="s">
        <v>498</v>
      </c>
      <c r="L52" s="2168">
        <v>39997</v>
      </c>
      <c r="M52" s="21">
        <v>19956218</v>
      </c>
      <c r="N52" s="2168">
        <v>40007</v>
      </c>
      <c r="O52" s="2168">
        <v>40028</v>
      </c>
      <c r="P52" s="2049">
        <v>2</v>
      </c>
      <c r="Q52" s="2197">
        <v>115597528</v>
      </c>
      <c r="R52" s="60"/>
      <c r="S52" s="60"/>
      <c r="T52" s="60"/>
      <c r="U52" s="60"/>
      <c r="V52" s="2169">
        <v>0</v>
      </c>
      <c r="W52" s="2169">
        <v>0</v>
      </c>
      <c r="X52" s="2169">
        <v>0</v>
      </c>
      <c r="Y52" s="2209">
        <v>40084</v>
      </c>
      <c r="Z52" s="2209">
        <v>40088</v>
      </c>
      <c r="AA52" s="2191"/>
      <c r="AB52" s="21">
        <v>19687499</v>
      </c>
      <c r="AC52" s="2191"/>
      <c r="AD52" s="2191"/>
      <c r="AE52" s="2191"/>
      <c r="AF52" s="407"/>
      <c r="AG52" s="2191"/>
      <c r="AH52" s="67"/>
      <c r="AI52" s="2191"/>
      <c r="AJ52" s="2191" t="s">
        <v>619</v>
      </c>
      <c r="AK52" s="2191">
        <f>AA52+AB52+AC52+AD52+AE52+AG52+AI52</f>
        <v>19687499</v>
      </c>
      <c r="AL52" s="78" t="s">
        <v>393</v>
      </c>
      <c r="AM52" s="2200" t="s">
        <v>502</v>
      </c>
      <c r="AN52" s="2200">
        <v>3202723305</v>
      </c>
      <c r="AO52" s="2203">
        <v>2294315</v>
      </c>
      <c r="AP52" s="2089"/>
      <c r="AQ52" s="2090" t="s">
        <v>1229</v>
      </c>
      <c r="AR52" s="2089"/>
      <c r="AS52" s="2082" t="s">
        <v>2088</v>
      </c>
    </row>
    <row r="53" spans="1:45" s="27" customFormat="1" ht="41.25" customHeight="1" x14ac:dyDescent="0.2">
      <c r="A53" s="2068"/>
      <c r="B53" s="2049"/>
      <c r="C53" s="532" t="s">
        <v>1673</v>
      </c>
      <c r="D53" s="2049"/>
      <c r="E53" s="2049"/>
      <c r="F53" s="2169"/>
      <c r="G53" s="19" t="s">
        <v>321</v>
      </c>
      <c r="H53" s="20">
        <v>39944</v>
      </c>
      <c r="I53" s="21">
        <v>34495368</v>
      </c>
      <c r="J53" s="2168"/>
      <c r="K53" s="32" t="s">
        <v>499</v>
      </c>
      <c r="L53" s="2168"/>
      <c r="M53" s="21">
        <v>34307910</v>
      </c>
      <c r="N53" s="2168"/>
      <c r="O53" s="2168"/>
      <c r="P53" s="2049"/>
      <c r="Q53" s="2198"/>
      <c r="R53" s="60"/>
      <c r="S53" s="60"/>
      <c r="T53" s="60"/>
      <c r="U53" s="60"/>
      <c r="V53" s="2169"/>
      <c r="W53" s="2169"/>
      <c r="X53" s="2169"/>
      <c r="Y53" s="2209"/>
      <c r="Z53" s="2209"/>
      <c r="AA53" s="2191"/>
      <c r="AB53" s="21">
        <v>34141662</v>
      </c>
      <c r="AC53" s="2191"/>
      <c r="AD53" s="2191"/>
      <c r="AE53" s="2191"/>
      <c r="AF53" s="407"/>
      <c r="AG53" s="2191"/>
      <c r="AH53" s="67"/>
      <c r="AI53" s="2191"/>
      <c r="AJ53" s="2191"/>
      <c r="AK53" s="2191"/>
      <c r="AL53" s="78" t="s">
        <v>393</v>
      </c>
      <c r="AM53" s="2200"/>
      <c r="AN53" s="2200"/>
      <c r="AO53" s="2203"/>
      <c r="AP53" s="2089"/>
      <c r="AQ53" s="2090"/>
      <c r="AR53" s="2089"/>
      <c r="AS53" s="2082"/>
    </row>
    <row r="54" spans="1:45" s="85" customFormat="1" ht="43.5" customHeight="1" x14ac:dyDescent="0.2">
      <c r="A54" s="2068"/>
      <c r="B54" s="2049"/>
      <c r="C54" s="1567" t="s">
        <v>1674</v>
      </c>
      <c r="D54" s="2049"/>
      <c r="E54" s="2049"/>
      <c r="F54" s="2169"/>
      <c r="G54" s="79" t="s">
        <v>322</v>
      </c>
      <c r="H54" s="80">
        <v>39944</v>
      </c>
      <c r="I54" s="81">
        <v>31417024</v>
      </c>
      <c r="J54" s="2168"/>
      <c r="K54" s="343" t="s">
        <v>500</v>
      </c>
      <c r="L54" s="2168"/>
      <c r="M54" s="81">
        <v>31335833</v>
      </c>
      <c r="N54" s="2168"/>
      <c r="O54" s="2168"/>
      <c r="P54" s="2049"/>
      <c r="Q54" s="2198"/>
      <c r="R54" s="340"/>
      <c r="S54" s="340"/>
      <c r="T54" s="340"/>
      <c r="U54" s="340"/>
      <c r="V54" s="2169"/>
      <c r="W54" s="2169"/>
      <c r="X54" s="2169"/>
      <c r="Y54" s="2209"/>
      <c r="Z54" s="2209"/>
      <c r="AA54" s="2191"/>
      <c r="AB54" s="81">
        <v>30167942</v>
      </c>
      <c r="AC54" s="2191"/>
      <c r="AD54" s="2191"/>
      <c r="AE54" s="2191"/>
      <c r="AF54" s="340"/>
      <c r="AG54" s="2191"/>
      <c r="AH54" s="340"/>
      <c r="AI54" s="2191"/>
      <c r="AJ54" s="2191"/>
      <c r="AK54" s="2191"/>
      <c r="AL54" s="342" t="s">
        <v>393</v>
      </c>
      <c r="AM54" s="2200"/>
      <c r="AN54" s="2200"/>
      <c r="AO54" s="2203"/>
      <c r="AP54" s="2089"/>
      <c r="AQ54" s="2090"/>
      <c r="AR54" s="2089"/>
      <c r="AS54" s="2082"/>
    </row>
    <row r="55" spans="1:45" s="27" customFormat="1" ht="67.5" customHeight="1" x14ac:dyDescent="0.2">
      <c r="A55" s="2069"/>
      <c r="B55" s="2049"/>
      <c r="C55" s="532" t="s">
        <v>1675</v>
      </c>
      <c r="D55" s="2049"/>
      <c r="E55" s="2049"/>
      <c r="F55" s="2169"/>
      <c r="G55" s="19" t="s">
        <v>189</v>
      </c>
      <c r="H55" s="20">
        <v>39944</v>
      </c>
      <c r="I55" s="21">
        <v>30026454</v>
      </c>
      <c r="J55" s="2168"/>
      <c r="K55" s="32" t="s">
        <v>501</v>
      </c>
      <c r="L55" s="2168"/>
      <c r="M55" s="21">
        <v>29997567</v>
      </c>
      <c r="N55" s="2168"/>
      <c r="O55" s="2168"/>
      <c r="P55" s="2049"/>
      <c r="Q55" s="2199"/>
      <c r="R55" s="60"/>
      <c r="S55" s="60"/>
      <c r="T55" s="60"/>
      <c r="U55" s="60"/>
      <c r="V55" s="2169"/>
      <c r="W55" s="2169"/>
      <c r="X55" s="2169"/>
      <c r="Y55" s="2209"/>
      <c r="Z55" s="2209"/>
      <c r="AA55" s="2191"/>
      <c r="AB55" s="21">
        <v>29306110</v>
      </c>
      <c r="AC55" s="2191"/>
      <c r="AD55" s="2191"/>
      <c r="AE55" s="2191"/>
      <c r="AF55" s="407"/>
      <c r="AG55" s="2191"/>
      <c r="AH55" s="67"/>
      <c r="AI55" s="2191"/>
      <c r="AJ55" s="2191"/>
      <c r="AK55" s="2191"/>
      <c r="AL55" s="78" t="s">
        <v>407</v>
      </c>
      <c r="AM55" s="2200"/>
      <c r="AN55" s="2200"/>
      <c r="AO55" s="2203"/>
      <c r="AP55" s="2089"/>
      <c r="AQ55" s="2090"/>
      <c r="AR55" s="2089"/>
      <c r="AS55" s="2082"/>
    </row>
    <row r="56" spans="1:45" s="27" customFormat="1" ht="35.25" customHeight="1" x14ac:dyDescent="0.2">
      <c r="A56" s="2072">
        <v>42</v>
      </c>
      <c r="B56" s="2049" t="s">
        <v>295</v>
      </c>
      <c r="C56" s="1369" t="s">
        <v>1676</v>
      </c>
      <c r="D56" s="2166" t="s">
        <v>42</v>
      </c>
      <c r="E56" s="2166" t="s">
        <v>1851</v>
      </c>
      <c r="F56" s="2166" t="s">
        <v>307</v>
      </c>
      <c r="G56" s="19" t="s">
        <v>190</v>
      </c>
      <c r="H56" s="20">
        <v>39944</v>
      </c>
      <c r="I56" s="21">
        <v>20000000</v>
      </c>
      <c r="J56" s="2173">
        <v>39997</v>
      </c>
      <c r="K56" s="32" t="s">
        <v>503</v>
      </c>
      <c r="L56" s="2173">
        <v>39997</v>
      </c>
      <c r="M56" s="21">
        <v>19991346</v>
      </c>
      <c r="N56" s="2173">
        <v>40003</v>
      </c>
      <c r="O56" s="2173">
        <v>40028</v>
      </c>
      <c r="P56" s="2178" t="s">
        <v>318</v>
      </c>
      <c r="Q56" s="2191">
        <v>126667800</v>
      </c>
      <c r="R56" s="60"/>
      <c r="S56" s="60"/>
      <c r="T56" s="60"/>
      <c r="U56" s="60"/>
      <c r="V56" s="499">
        <v>40091</v>
      </c>
      <c r="W56" s="499">
        <v>30</v>
      </c>
      <c r="X56" s="500">
        <v>5999937</v>
      </c>
      <c r="Y56" s="2209">
        <v>40136</v>
      </c>
      <c r="Z56" s="2209">
        <v>40167</v>
      </c>
      <c r="AA56" s="24">
        <v>5999937</v>
      </c>
      <c r="AB56" s="570">
        <f>AA56+M56</f>
        <v>25991283</v>
      </c>
      <c r="AC56" s="2191"/>
      <c r="AD56" s="2191"/>
      <c r="AE56" s="2191"/>
      <c r="AF56" s="407"/>
      <c r="AG56" s="2191"/>
      <c r="AH56" s="67"/>
      <c r="AI56" s="2191"/>
      <c r="AJ56" s="2191" t="s">
        <v>621</v>
      </c>
      <c r="AK56" s="2191">
        <f>AA56+AA59+AB56+AC56+AD56+AE56+AG56+AI56</f>
        <v>43991220</v>
      </c>
      <c r="AL56" s="78" t="s">
        <v>422</v>
      </c>
      <c r="AM56" s="2191" t="s">
        <v>502</v>
      </c>
      <c r="AN56" s="2191">
        <v>3202723305</v>
      </c>
      <c r="AO56" s="2235"/>
      <c r="AP56" s="2237" t="s">
        <v>1229</v>
      </c>
      <c r="AQ56" s="2232" t="s">
        <v>1229</v>
      </c>
      <c r="AR56" s="2237"/>
      <c r="AS56" s="2083" t="s">
        <v>1853</v>
      </c>
    </row>
    <row r="57" spans="1:45" s="27" customFormat="1" ht="34.5" customHeight="1" x14ac:dyDescent="0.2">
      <c r="A57" s="2066"/>
      <c r="B57" s="2158"/>
      <c r="C57" s="526" t="s">
        <v>1677</v>
      </c>
      <c r="D57" s="2167"/>
      <c r="E57" s="2167"/>
      <c r="F57" s="2167"/>
      <c r="G57" s="19" t="s">
        <v>191</v>
      </c>
      <c r="H57" s="20">
        <v>39944</v>
      </c>
      <c r="I57" s="21">
        <v>21000000</v>
      </c>
      <c r="J57" s="2167"/>
      <c r="K57" s="32" t="s">
        <v>504</v>
      </c>
      <c r="L57" s="2167"/>
      <c r="M57" s="21">
        <v>20985664</v>
      </c>
      <c r="N57" s="2167"/>
      <c r="O57" s="2173"/>
      <c r="P57" s="2168"/>
      <c r="Q57" s="2158"/>
      <c r="R57" s="60"/>
      <c r="S57" s="60"/>
      <c r="T57" s="60"/>
      <c r="U57" s="60"/>
      <c r="V57" s="501"/>
      <c r="W57" s="501"/>
      <c r="X57" s="501"/>
      <c r="Y57" s="2211"/>
      <c r="Z57" s="2211"/>
      <c r="AA57" s="24"/>
      <c r="AB57" s="571">
        <f>M57</f>
        <v>20985664</v>
      </c>
      <c r="AC57" s="2158"/>
      <c r="AD57" s="2158"/>
      <c r="AE57" s="2158"/>
      <c r="AF57" s="401"/>
      <c r="AG57" s="2158"/>
      <c r="AH57" s="311"/>
      <c r="AI57" s="2158"/>
      <c r="AJ57" s="2191"/>
      <c r="AK57" s="2191"/>
      <c r="AL57" s="78" t="s">
        <v>422</v>
      </c>
      <c r="AM57" s="2158"/>
      <c r="AN57" s="2158"/>
      <c r="AO57" s="2236"/>
      <c r="AP57" s="2238"/>
      <c r="AQ57" s="2239"/>
      <c r="AR57" s="2238"/>
      <c r="AS57" s="2084"/>
    </row>
    <row r="58" spans="1:45" s="27" customFormat="1" ht="41.25" customHeight="1" x14ac:dyDescent="0.2">
      <c r="A58" s="2066"/>
      <c r="B58" s="2158"/>
      <c r="C58" s="1367" t="s">
        <v>1678</v>
      </c>
      <c r="D58" s="2167"/>
      <c r="E58" s="2167"/>
      <c r="F58" s="2167"/>
      <c r="G58" s="19" t="s">
        <v>323</v>
      </c>
      <c r="H58" s="20">
        <v>39944</v>
      </c>
      <c r="I58" s="21">
        <v>20532343</v>
      </c>
      <c r="J58" s="2167"/>
      <c r="K58" s="32" t="s">
        <v>505</v>
      </c>
      <c r="L58" s="2167"/>
      <c r="M58" s="21">
        <v>20410044</v>
      </c>
      <c r="N58" s="2167"/>
      <c r="O58" s="2173"/>
      <c r="P58" s="2168"/>
      <c r="Q58" s="2158"/>
      <c r="R58" s="60"/>
      <c r="S58" s="60"/>
      <c r="T58" s="60"/>
      <c r="U58" s="60"/>
      <c r="V58" s="501">
        <v>40091</v>
      </c>
      <c r="W58" s="499">
        <v>30</v>
      </c>
      <c r="X58" s="21">
        <v>9994865</v>
      </c>
      <c r="Y58" s="2211"/>
      <c r="Z58" s="2211"/>
      <c r="AA58" s="24"/>
      <c r="AB58" s="571">
        <f>X58+M58</f>
        <v>30404909</v>
      </c>
      <c r="AC58" s="2158"/>
      <c r="AD58" s="2158"/>
      <c r="AE58" s="2158"/>
      <c r="AF58" s="401"/>
      <c r="AG58" s="2158"/>
      <c r="AH58" s="311"/>
      <c r="AI58" s="2158"/>
      <c r="AJ58" s="2191"/>
      <c r="AK58" s="2191"/>
      <c r="AL58" s="78" t="s">
        <v>422</v>
      </c>
      <c r="AM58" s="2158"/>
      <c r="AN58" s="2158"/>
      <c r="AO58" s="2236"/>
      <c r="AP58" s="2238"/>
      <c r="AQ58" s="2239"/>
      <c r="AR58" s="2238"/>
      <c r="AS58" s="2084"/>
    </row>
    <row r="59" spans="1:45" s="27" customFormat="1" ht="43.5" customHeight="1" x14ac:dyDescent="0.2">
      <c r="A59" s="2066"/>
      <c r="B59" s="2158"/>
      <c r="C59" s="526" t="s">
        <v>1679</v>
      </c>
      <c r="D59" s="2167"/>
      <c r="E59" s="2167"/>
      <c r="F59" s="2167"/>
      <c r="G59" s="19" t="s">
        <v>324</v>
      </c>
      <c r="H59" s="20">
        <v>39944</v>
      </c>
      <c r="I59" s="21">
        <v>25000000</v>
      </c>
      <c r="J59" s="2167"/>
      <c r="K59" s="32" t="s">
        <v>506</v>
      </c>
      <c r="L59" s="2167"/>
      <c r="M59" s="21">
        <v>24965847</v>
      </c>
      <c r="N59" s="2167"/>
      <c r="O59" s="2173"/>
      <c r="P59" s="2168"/>
      <c r="Q59" s="2158"/>
      <c r="R59" s="60"/>
      <c r="S59" s="60"/>
      <c r="T59" s="60"/>
      <c r="U59" s="60"/>
      <c r="V59" s="501">
        <v>40091</v>
      </c>
      <c r="W59" s="499">
        <v>30</v>
      </c>
      <c r="X59" s="21">
        <v>31999952</v>
      </c>
      <c r="Y59" s="2211"/>
      <c r="Z59" s="2211"/>
      <c r="AA59" s="24">
        <v>12000000</v>
      </c>
      <c r="AB59" s="571">
        <f>AA59+M59</f>
        <v>36965847</v>
      </c>
      <c r="AC59" s="2158"/>
      <c r="AD59" s="2158"/>
      <c r="AE59" s="2158"/>
      <c r="AF59" s="401"/>
      <c r="AG59" s="2158"/>
      <c r="AH59" s="311"/>
      <c r="AI59" s="2158"/>
      <c r="AJ59" s="2191"/>
      <c r="AK59" s="2191"/>
      <c r="AL59" s="78" t="s">
        <v>422</v>
      </c>
      <c r="AM59" s="2158"/>
      <c r="AN59" s="2158"/>
      <c r="AO59" s="2236"/>
      <c r="AP59" s="2238"/>
      <c r="AQ59" s="2239"/>
      <c r="AR59" s="2238"/>
      <c r="AS59" s="2084"/>
    </row>
    <row r="60" spans="1:45" s="27" customFormat="1" ht="45.75" customHeight="1" x14ac:dyDescent="0.2">
      <c r="A60" s="2066"/>
      <c r="B60" s="2158"/>
      <c r="C60" s="526" t="s">
        <v>1680</v>
      </c>
      <c r="D60" s="2167"/>
      <c r="E60" s="2167"/>
      <c r="F60" s="2167"/>
      <c r="G60" s="19" t="s">
        <v>325</v>
      </c>
      <c r="H60" s="20">
        <v>39944</v>
      </c>
      <c r="I60" s="21">
        <v>40377863</v>
      </c>
      <c r="J60" s="2167"/>
      <c r="K60" s="32" t="s">
        <v>507</v>
      </c>
      <c r="L60" s="2167"/>
      <c r="M60" s="21">
        <v>40314899</v>
      </c>
      <c r="N60" s="2167"/>
      <c r="O60" s="2173"/>
      <c r="P60" s="2168"/>
      <c r="Q60" s="2158"/>
      <c r="R60" s="60"/>
      <c r="S60" s="60"/>
      <c r="T60" s="60"/>
      <c r="U60" s="60"/>
      <c r="V60" s="501"/>
      <c r="W60" s="501"/>
      <c r="X60" s="502"/>
      <c r="Y60" s="2211"/>
      <c r="Z60" s="2211"/>
      <c r="AA60" s="24"/>
      <c r="AB60" s="536">
        <v>40313877</v>
      </c>
      <c r="AC60" s="2158"/>
      <c r="AD60" s="2158"/>
      <c r="AE60" s="2158"/>
      <c r="AF60" s="401"/>
      <c r="AG60" s="2158"/>
      <c r="AH60" s="311"/>
      <c r="AI60" s="2158"/>
      <c r="AJ60" s="2191"/>
      <c r="AK60" s="2191"/>
      <c r="AL60" s="78" t="s">
        <v>423</v>
      </c>
      <c r="AM60" s="2158"/>
      <c r="AN60" s="2158"/>
      <c r="AO60" s="2236"/>
      <c r="AP60" s="2238"/>
      <c r="AQ60" s="2239"/>
      <c r="AR60" s="2238"/>
      <c r="AS60" s="2084"/>
    </row>
    <row r="61" spans="1:45" s="27" customFormat="1" ht="38.25" x14ac:dyDescent="0.25">
      <c r="A61" s="27">
        <v>43</v>
      </c>
      <c r="B61" s="30" t="s">
        <v>296</v>
      </c>
      <c r="C61" s="17" t="s">
        <v>297</v>
      </c>
      <c r="D61" s="30" t="s">
        <v>42</v>
      </c>
      <c r="E61" s="17" t="s">
        <v>298</v>
      </c>
      <c r="F61" s="18" t="s">
        <v>299</v>
      </c>
      <c r="G61" s="19" t="s">
        <v>300</v>
      </c>
      <c r="H61" s="20">
        <v>39974</v>
      </c>
      <c r="I61" s="21">
        <v>5500000</v>
      </c>
      <c r="J61" s="31">
        <v>39997</v>
      </c>
      <c r="K61" s="32" t="s">
        <v>508</v>
      </c>
      <c r="L61" s="20">
        <v>39997</v>
      </c>
      <c r="M61" s="21">
        <v>5495500</v>
      </c>
      <c r="N61" s="31">
        <v>39997</v>
      </c>
      <c r="O61" s="299">
        <v>40011</v>
      </c>
      <c r="P61" s="30">
        <v>15</v>
      </c>
      <c r="Q61" s="67">
        <v>5495500</v>
      </c>
      <c r="R61" s="60"/>
      <c r="S61" s="60"/>
      <c r="T61" s="60"/>
      <c r="U61" s="60"/>
      <c r="V61" s="18">
        <v>0</v>
      </c>
      <c r="W61" s="18">
        <v>0</v>
      </c>
      <c r="X61" s="18">
        <v>0</v>
      </c>
      <c r="Y61" s="31">
        <v>40036</v>
      </c>
      <c r="Z61" s="31"/>
      <c r="AA61" s="24"/>
      <c r="AB61" s="24">
        <v>5495500</v>
      </c>
      <c r="AC61" s="24"/>
      <c r="AD61" s="24"/>
      <c r="AE61" s="24"/>
      <c r="AF61" s="24"/>
      <c r="AG61" s="24"/>
      <c r="AH61" s="24"/>
      <c r="AI61" s="24"/>
      <c r="AJ61" s="67" t="s">
        <v>125</v>
      </c>
      <c r="AK61" s="297">
        <f>AA61+AB61+AC61+AD61+AE61+AG61+AI61</f>
        <v>5495500</v>
      </c>
      <c r="AL61" s="78" t="s">
        <v>509</v>
      </c>
      <c r="AM61" s="313" t="s">
        <v>90</v>
      </c>
      <c r="AN61" s="23">
        <v>3102637088</v>
      </c>
      <c r="AO61" s="53"/>
      <c r="AP61" s="276" t="s">
        <v>1229</v>
      </c>
      <c r="AQ61" s="345" t="s">
        <v>1229</v>
      </c>
      <c r="AR61" s="276" t="s">
        <v>1229</v>
      </c>
      <c r="AS61" s="903" t="s">
        <v>1853</v>
      </c>
    </row>
    <row r="62" spans="1:45" s="101" customFormat="1" ht="36" customHeight="1" x14ac:dyDescent="0.2">
      <c r="A62" s="27"/>
      <c r="B62" s="2208" t="s">
        <v>305</v>
      </c>
      <c r="C62" s="2208" t="s">
        <v>306</v>
      </c>
      <c r="D62" s="2210" t="s">
        <v>2084</v>
      </c>
      <c r="E62" s="2208" t="s">
        <v>302</v>
      </c>
      <c r="F62" s="2208" t="s">
        <v>307</v>
      </c>
      <c r="G62" s="98" t="s">
        <v>308</v>
      </c>
      <c r="H62" s="99">
        <v>39944</v>
      </c>
      <c r="I62" s="100">
        <v>22000000</v>
      </c>
      <c r="J62" s="2207">
        <v>40000</v>
      </c>
      <c r="K62" s="314" t="s">
        <v>510</v>
      </c>
      <c r="L62" s="2207">
        <v>40000</v>
      </c>
      <c r="M62" s="100">
        <v>21988637</v>
      </c>
      <c r="N62" s="2215" t="s">
        <v>514</v>
      </c>
      <c r="O62" s="2215"/>
      <c r="P62" s="2215"/>
      <c r="Q62" s="2215"/>
      <c r="R62" s="315"/>
      <c r="S62" s="315"/>
      <c r="T62" s="315"/>
      <c r="U62" s="315"/>
      <c r="V62" s="2207"/>
      <c r="W62" s="2207"/>
      <c r="X62" s="2207"/>
      <c r="Y62" s="2207"/>
      <c r="Z62" s="2207"/>
      <c r="AA62" s="2207"/>
      <c r="AB62" s="2212">
        <v>124304337</v>
      </c>
      <c r="AC62" s="2207"/>
      <c r="AD62" s="2207"/>
      <c r="AE62" s="2207"/>
      <c r="AF62" s="408"/>
      <c r="AG62" s="2207"/>
      <c r="AH62" s="316"/>
      <c r="AI62" s="2207"/>
      <c r="AJ62" s="2207"/>
      <c r="AK62" s="2212">
        <f>AI62+AG62+AE62+AD62+AC62+AB62+AA62</f>
        <v>124304337</v>
      </c>
      <c r="AL62" s="104"/>
      <c r="AM62" s="2085"/>
      <c r="AN62" s="2085"/>
      <c r="AO62" s="2242"/>
      <c r="AP62" s="2085"/>
      <c r="AQ62" s="2085"/>
      <c r="AR62" s="2085"/>
      <c r="AS62" s="2085" t="s">
        <v>514</v>
      </c>
    </row>
    <row r="63" spans="1:45" s="101" customFormat="1" ht="30" customHeight="1" x14ac:dyDescent="0.2">
      <c r="A63" s="27"/>
      <c r="B63" s="2208"/>
      <c r="C63" s="2208"/>
      <c r="D63" s="2210"/>
      <c r="E63" s="2208"/>
      <c r="F63" s="2208"/>
      <c r="G63" s="98" t="s">
        <v>309</v>
      </c>
      <c r="H63" s="99">
        <v>39955</v>
      </c>
      <c r="I63" s="100">
        <v>30058423</v>
      </c>
      <c r="J63" s="2208"/>
      <c r="K63" s="314" t="s">
        <v>511</v>
      </c>
      <c r="L63" s="2208"/>
      <c r="M63" s="100">
        <v>29987948</v>
      </c>
      <c r="N63" s="2215"/>
      <c r="O63" s="2215"/>
      <c r="P63" s="2215"/>
      <c r="Q63" s="2215"/>
      <c r="R63" s="315"/>
      <c r="S63" s="315"/>
      <c r="T63" s="315"/>
      <c r="U63" s="315"/>
      <c r="V63" s="2208"/>
      <c r="W63" s="2208"/>
      <c r="X63" s="2208"/>
      <c r="Y63" s="2208"/>
      <c r="Z63" s="2208"/>
      <c r="AA63" s="2208"/>
      <c r="AB63" s="2212"/>
      <c r="AC63" s="2208"/>
      <c r="AD63" s="2208"/>
      <c r="AE63" s="2208"/>
      <c r="AF63" s="409"/>
      <c r="AG63" s="2208"/>
      <c r="AH63" s="317"/>
      <c r="AI63" s="2208"/>
      <c r="AJ63" s="2208"/>
      <c r="AK63" s="2212"/>
      <c r="AL63" s="104"/>
      <c r="AM63" s="2085"/>
      <c r="AN63" s="2085"/>
      <c r="AO63" s="2242"/>
      <c r="AP63" s="2085"/>
      <c r="AQ63" s="2085"/>
      <c r="AR63" s="2085"/>
      <c r="AS63" s="2085"/>
    </row>
    <row r="64" spans="1:45" s="101" customFormat="1" ht="31.5" customHeight="1" x14ac:dyDescent="0.2">
      <c r="A64" s="27"/>
      <c r="B64" s="2208"/>
      <c r="C64" s="2208"/>
      <c r="D64" s="2210"/>
      <c r="E64" s="2208"/>
      <c r="F64" s="2208"/>
      <c r="G64" s="98" t="s">
        <v>310</v>
      </c>
      <c r="H64" s="99">
        <v>39951</v>
      </c>
      <c r="I64" s="100">
        <v>36385202</v>
      </c>
      <c r="J64" s="2208"/>
      <c r="K64" s="314" t="s">
        <v>512</v>
      </c>
      <c r="L64" s="2208"/>
      <c r="M64" s="100">
        <v>36369406</v>
      </c>
      <c r="N64" s="2215"/>
      <c r="O64" s="2215"/>
      <c r="P64" s="2215"/>
      <c r="Q64" s="2215"/>
      <c r="R64" s="315"/>
      <c r="S64" s="315"/>
      <c r="T64" s="315"/>
      <c r="U64" s="315"/>
      <c r="V64" s="2208"/>
      <c r="W64" s="2208"/>
      <c r="X64" s="2208"/>
      <c r="Y64" s="2208"/>
      <c r="Z64" s="2208"/>
      <c r="AA64" s="2208"/>
      <c r="AB64" s="2212"/>
      <c r="AC64" s="2208"/>
      <c r="AD64" s="2208"/>
      <c r="AE64" s="2208"/>
      <c r="AF64" s="409"/>
      <c r="AG64" s="2208"/>
      <c r="AH64" s="317"/>
      <c r="AI64" s="2208"/>
      <c r="AJ64" s="2208"/>
      <c r="AK64" s="2212"/>
      <c r="AL64" s="104"/>
      <c r="AM64" s="2085"/>
      <c r="AN64" s="2085"/>
      <c r="AO64" s="2242"/>
      <c r="AP64" s="2085"/>
      <c r="AQ64" s="2085"/>
      <c r="AR64" s="2085"/>
      <c r="AS64" s="2085"/>
    </row>
    <row r="65" spans="1:45" s="101" customFormat="1" ht="39" customHeight="1" x14ac:dyDescent="0.2">
      <c r="A65" s="27"/>
      <c r="B65" s="2208"/>
      <c r="C65" s="2208"/>
      <c r="D65" s="2210"/>
      <c r="E65" s="2208"/>
      <c r="F65" s="2208"/>
      <c r="G65" s="98" t="s">
        <v>311</v>
      </c>
      <c r="H65" s="99">
        <v>39951</v>
      </c>
      <c r="I65" s="100">
        <v>35972307</v>
      </c>
      <c r="J65" s="2208"/>
      <c r="K65" s="314" t="s">
        <v>513</v>
      </c>
      <c r="L65" s="2208"/>
      <c r="M65" s="100">
        <v>35958346</v>
      </c>
      <c r="N65" s="2215"/>
      <c r="O65" s="2215"/>
      <c r="P65" s="2215"/>
      <c r="Q65" s="2215"/>
      <c r="R65" s="315"/>
      <c r="S65" s="315"/>
      <c r="T65" s="315"/>
      <c r="U65" s="315"/>
      <c r="V65" s="2208"/>
      <c r="W65" s="2208"/>
      <c r="X65" s="2208"/>
      <c r="Y65" s="2208"/>
      <c r="Z65" s="2208"/>
      <c r="AA65" s="2208"/>
      <c r="AB65" s="2212"/>
      <c r="AC65" s="2208"/>
      <c r="AD65" s="2208"/>
      <c r="AE65" s="2208"/>
      <c r="AF65" s="409"/>
      <c r="AG65" s="2208"/>
      <c r="AH65" s="317"/>
      <c r="AI65" s="2208"/>
      <c r="AJ65" s="2208"/>
      <c r="AK65" s="2212"/>
      <c r="AL65" s="104"/>
      <c r="AM65" s="2085"/>
      <c r="AN65" s="2085"/>
      <c r="AO65" s="2242"/>
      <c r="AP65" s="2085"/>
      <c r="AQ65" s="2085"/>
      <c r="AR65" s="2085"/>
      <c r="AS65" s="2085"/>
    </row>
    <row r="66" spans="1:45" s="101" customFormat="1" ht="59.25" customHeight="1" x14ac:dyDescent="0.25">
      <c r="A66" s="27"/>
      <c r="B66" s="2192" t="s">
        <v>338</v>
      </c>
      <c r="C66" s="2192" t="s">
        <v>535</v>
      </c>
      <c r="D66" s="2193" t="s">
        <v>2084</v>
      </c>
      <c r="E66" s="2192" t="s">
        <v>445</v>
      </c>
      <c r="F66" s="2014" t="s">
        <v>446</v>
      </c>
      <c r="G66" s="98" t="s">
        <v>192</v>
      </c>
      <c r="H66" s="99">
        <v>39944</v>
      </c>
      <c r="I66" s="100">
        <v>20000000</v>
      </c>
      <c r="J66" s="318"/>
      <c r="K66" s="314" t="s">
        <v>572</v>
      </c>
      <c r="L66" s="2177">
        <v>40000</v>
      </c>
      <c r="M66" s="100">
        <v>19980416</v>
      </c>
      <c r="N66" s="2194" t="s">
        <v>514</v>
      </c>
      <c r="O66" s="2194"/>
      <c r="P66" s="2194"/>
      <c r="Q66" s="2194"/>
      <c r="R66" s="315"/>
      <c r="S66" s="315"/>
      <c r="T66" s="315"/>
      <c r="U66" s="315"/>
      <c r="V66" s="102"/>
      <c r="W66" s="102"/>
      <c r="X66" s="102"/>
      <c r="Y66" s="318"/>
      <c r="Z66" s="318"/>
      <c r="AA66" s="103"/>
      <c r="AB66" s="103"/>
      <c r="AC66" s="103"/>
      <c r="AD66" s="103"/>
      <c r="AE66" s="103"/>
      <c r="AF66" s="103"/>
      <c r="AG66" s="103"/>
      <c r="AH66" s="103"/>
      <c r="AI66" s="103"/>
      <c r="AJ66" s="104"/>
      <c r="AK66" s="319">
        <f>AA66+AB66+AC66+AD66+AE66+AG66+AI66</f>
        <v>0</v>
      </c>
      <c r="AL66" s="104"/>
      <c r="AM66" s="104"/>
      <c r="AN66" s="104"/>
      <c r="AO66" s="908"/>
      <c r="AP66" s="279"/>
      <c r="AQ66" s="348"/>
      <c r="AR66" s="279"/>
      <c r="AS66" s="2091" t="s">
        <v>514</v>
      </c>
    </row>
    <row r="67" spans="1:45" s="101" customFormat="1" ht="35.25" customHeight="1" x14ac:dyDescent="0.25">
      <c r="A67" s="27"/>
      <c r="B67" s="2192"/>
      <c r="C67" s="2192"/>
      <c r="D67" s="2193"/>
      <c r="E67" s="2192"/>
      <c r="F67" s="2014"/>
      <c r="G67" s="98" t="s">
        <v>573</v>
      </c>
      <c r="H67" s="99">
        <v>39944</v>
      </c>
      <c r="I67" s="100">
        <v>20090960</v>
      </c>
      <c r="J67" s="318"/>
      <c r="K67" s="314" t="s">
        <v>574</v>
      </c>
      <c r="L67" s="2014">
        <v>40000</v>
      </c>
      <c r="M67" s="100">
        <v>10002226</v>
      </c>
      <c r="N67" s="2194"/>
      <c r="O67" s="2194"/>
      <c r="P67" s="2194"/>
      <c r="Q67" s="2194"/>
      <c r="R67" s="315"/>
      <c r="S67" s="315"/>
      <c r="T67" s="315"/>
      <c r="U67" s="315"/>
      <c r="V67" s="102"/>
      <c r="W67" s="102"/>
      <c r="X67" s="102"/>
      <c r="Y67" s="318"/>
      <c r="Z67" s="318"/>
      <c r="AA67" s="103"/>
      <c r="AB67" s="103"/>
      <c r="AC67" s="103"/>
      <c r="AD67" s="103"/>
      <c r="AE67" s="103"/>
      <c r="AF67" s="103"/>
      <c r="AG67" s="103"/>
      <c r="AH67" s="103"/>
      <c r="AI67" s="103"/>
      <c r="AJ67" s="104"/>
      <c r="AK67" s="319"/>
      <c r="AL67" s="104"/>
      <c r="AM67" s="104"/>
      <c r="AN67" s="104"/>
      <c r="AO67" s="908"/>
      <c r="AP67" s="279"/>
      <c r="AQ67" s="348"/>
      <c r="AR67" s="279"/>
      <c r="AS67" s="2092"/>
    </row>
    <row r="68" spans="1:45" s="101" customFormat="1" ht="33.75" customHeight="1" x14ac:dyDescent="0.25">
      <c r="A68" s="27"/>
      <c r="B68" s="2192"/>
      <c r="C68" s="2192"/>
      <c r="D68" s="2193"/>
      <c r="E68" s="2192"/>
      <c r="F68" s="2014"/>
      <c r="G68" s="98" t="s">
        <v>575</v>
      </c>
      <c r="H68" s="99">
        <v>39944</v>
      </c>
      <c r="I68" s="100">
        <v>21000000</v>
      </c>
      <c r="J68" s="318"/>
      <c r="K68" s="314" t="s">
        <v>576</v>
      </c>
      <c r="L68" s="2014">
        <v>40000</v>
      </c>
      <c r="M68" s="100">
        <v>20992807</v>
      </c>
      <c r="N68" s="2194"/>
      <c r="O68" s="2194"/>
      <c r="P68" s="2194"/>
      <c r="Q68" s="2194"/>
      <c r="R68" s="315"/>
      <c r="S68" s="315"/>
      <c r="T68" s="315"/>
      <c r="U68" s="315"/>
      <c r="V68" s="102"/>
      <c r="W68" s="102"/>
      <c r="X68" s="102"/>
      <c r="Y68" s="318"/>
      <c r="Z68" s="318"/>
      <c r="AA68" s="103"/>
      <c r="AB68" s="103"/>
      <c r="AC68" s="103"/>
      <c r="AD68" s="103"/>
      <c r="AE68" s="103"/>
      <c r="AF68" s="103"/>
      <c r="AG68" s="103"/>
      <c r="AH68" s="103"/>
      <c r="AI68" s="103"/>
      <c r="AJ68" s="104"/>
      <c r="AK68" s="319"/>
      <c r="AL68" s="104"/>
      <c r="AM68" s="104"/>
      <c r="AN68" s="104"/>
      <c r="AO68" s="908"/>
      <c r="AP68" s="279"/>
      <c r="AQ68" s="348"/>
      <c r="AR68" s="279"/>
      <c r="AS68" s="2092"/>
    </row>
    <row r="69" spans="1:45" s="101" customFormat="1" ht="39.75" customHeight="1" x14ac:dyDescent="0.25">
      <c r="A69" s="27"/>
      <c r="B69" s="2192"/>
      <c r="C69" s="2192"/>
      <c r="D69" s="2193"/>
      <c r="E69" s="2192"/>
      <c r="F69" s="2014"/>
      <c r="G69" s="98" t="s">
        <v>577</v>
      </c>
      <c r="H69" s="99">
        <v>39944</v>
      </c>
      <c r="I69" s="100">
        <v>20000000</v>
      </c>
      <c r="J69" s="318"/>
      <c r="K69" s="314" t="s">
        <v>578</v>
      </c>
      <c r="L69" s="2014">
        <v>40000</v>
      </c>
      <c r="M69" s="100">
        <v>19984358</v>
      </c>
      <c r="N69" s="2194"/>
      <c r="O69" s="2194"/>
      <c r="P69" s="2194"/>
      <c r="Q69" s="2194"/>
      <c r="R69" s="315"/>
      <c r="S69" s="315"/>
      <c r="T69" s="315"/>
      <c r="U69" s="315"/>
      <c r="V69" s="102"/>
      <c r="W69" s="102"/>
      <c r="X69" s="102"/>
      <c r="Y69" s="318"/>
      <c r="Z69" s="318"/>
      <c r="AA69" s="103"/>
      <c r="AB69" s="103"/>
      <c r="AC69" s="103"/>
      <c r="AD69" s="103"/>
      <c r="AE69" s="103"/>
      <c r="AF69" s="103"/>
      <c r="AG69" s="103"/>
      <c r="AH69" s="103"/>
      <c r="AI69" s="103"/>
      <c r="AJ69" s="104"/>
      <c r="AK69" s="319"/>
      <c r="AL69" s="104"/>
      <c r="AM69" s="104"/>
      <c r="AN69" s="104"/>
      <c r="AO69" s="908"/>
      <c r="AP69" s="279"/>
      <c r="AQ69" s="348"/>
      <c r="AR69" s="279"/>
      <c r="AS69" s="2092"/>
    </row>
    <row r="70" spans="1:45" s="101" customFormat="1" ht="48.75" customHeight="1" x14ac:dyDescent="0.25">
      <c r="A70" s="27"/>
      <c r="B70" s="2192"/>
      <c r="C70" s="2192"/>
      <c r="D70" s="2193"/>
      <c r="E70" s="2192"/>
      <c r="F70" s="2014"/>
      <c r="G70" s="98" t="s">
        <v>579</v>
      </c>
      <c r="H70" s="99">
        <v>39944</v>
      </c>
      <c r="I70" s="100">
        <v>21000000</v>
      </c>
      <c r="J70" s="318"/>
      <c r="K70" s="314" t="s">
        <v>580</v>
      </c>
      <c r="L70" s="2014">
        <v>40000</v>
      </c>
      <c r="M70" s="100">
        <v>20621691</v>
      </c>
      <c r="N70" s="2194"/>
      <c r="O70" s="2194"/>
      <c r="P70" s="2194"/>
      <c r="Q70" s="2194"/>
      <c r="R70" s="315"/>
      <c r="S70" s="315"/>
      <c r="T70" s="315"/>
      <c r="U70" s="315"/>
      <c r="V70" s="102"/>
      <c r="W70" s="102"/>
      <c r="X70" s="102"/>
      <c r="Y70" s="318"/>
      <c r="Z70" s="318"/>
      <c r="AA70" s="103"/>
      <c r="AB70" s="103"/>
      <c r="AC70" s="103"/>
      <c r="AD70" s="103"/>
      <c r="AE70" s="103"/>
      <c r="AF70" s="103"/>
      <c r="AG70" s="103"/>
      <c r="AH70" s="103"/>
      <c r="AI70" s="103"/>
      <c r="AJ70" s="104"/>
      <c r="AK70" s="319"/>
      <c r="AL70" s="104"/>
      <c r="AM70" s="104"/>
      <c r="AN70" s="104"/>
      <c r="AO70" s="908"/>
      <c r="AP70" s="279"/>
      <c r="AQ70" s="348"/>
      <c r="AR70" s="279"/>
      <c r="AS70" s="2092"/>
    </row>
    <row r="71" spans="1:45" s="101" customFormat="1" ht="48.75" customHeight="1" x14ac:dyDescent="0.25">
      <c r="A71" s="27"/>
      <c r="B71" s="2192"/>
      <c r="C71" s="2192"/>
      <c r="D71" s="2193"/>
      <c r="E71" s="2192"/>
      <c r="F71" s="2015"/>
      <c r="G71" s="98" t="s">
        <v>581</v>
      </c>
      <c r="H71" s="99">
        <v>39944</v>
      </c>
      <c r="I71" s="100">
        <v>35000000</v>
      </c>
      <c r="J71" s="318"/>
      <c r="K71" s="314" t="s">
        <v>582</v>
      </c>
      <c r="L71" s="2015"/>
      <c r="M71" s="100">
        <v>34938674</v>
      </c>
      <c r="N71" s="2158"/>
      <c r="O71" s="2158"/>
      <c r="P71" s="2158"/>
      <c r="Q71" s="2158"/>
      <c r="R71" s="315"/>
      <c r="S71" s="315"/>
      <c r="T71" s="315"/>
      <c r="U71" s="315"/>
      <c r="V71" s="102"/>
      <c r="W71" s="102"/>
      <c r="X71" s="102"/>
      <c r="Y71" s="318"/>
      <c r="Z71" s="318"/>
      <c r="AA71" s="103"/>
      <c r="AB71" s="103"/>
      <c r="AC71" s="103"/>
      <c r="AD71" s="103"/>
      <c r="AE71" s="103"/>
      <c r="AF71" s="103"/>
      <c r="AG71" s="103"/>
      <c r="AH71" s="103"/>
      <c r="AI71" s="103"/>
      <c r="AJ71" s="104"/>
      <c r="AK71" s="319"/>
      <c r="AL71" s="104"/>
      <c r="AM71" s="104"/>
      <c r="AN71" s="104"/>
      <c r="AO71" s="908"/>
      <c r="AP71" s="279"/>
      <c r="AQ71" s="348"/>
      <c r="AR71" s="279"/>
      <c r="AS71" s="2093"/>
    </row>
    <row r="72" spans="1:45" s="27" customFormat="1" ht="45.75" customHeight="1" x14ac:dyDescent="0.2">
      <c r="A72" s="2067">
        <v>44</v>
      </c>
      <c r="B72" s="2049" t="s">
        <v>339</v>
      </c>
      <c r="C72" s="2166" t="s">
        <v>478</v>
      </c>
      <c r="D72" s="2049" t="s">
        <v>42</v>
      </c>
      <c r="E72" s="2049" t="s">
        <v>445</v>
      </c>
      <c r="F72" s="2169" t="s">
        <v>446</v>
      </c>
      <c r="G72" s="19" t="s">
        <v>180</v>
      </c>
      <c r="H72" s="20">
        <v>39944</v>
      </c>
      <c r="I72" s="21">
        <v>28000000</v>
      </c>
      <c r="J72" s="2168">
        <v>40002</v>
      </c>
      <c r="K72" s="32" t="s">
        <v>479</v>
      </c>
      <c r="L72" s="2214">
        <v>40002</v>
      </c>
      <c r="M72" s="21">
        <v>27974533</v>
      </c>
      <c r="N72" s="2178">
        <v>40003</v>
      </c>
      <c r="O72" s="2168">
        <v>40028</v>
      </c>
      <c r="P72" s="2049">
        <v>2</v>
      </c>
      <c r="Q72" s="2191">
        <v>125238648</v>
      </c>
      <c r="R72" s="60"/>
      <c r="S72" s="60"/>
      <c r="T72" s="60"/>
      <c r="U72" s="60"/>
      <c r="V72" s="2169">
        <v>0</v>
      </c>
      <c r="W72" s="2169">
        <v>0</v>
      </c>
      <c r="X72" s="2169">
        <v>0</v>
      </c>
      <c r="Y72" s="2168">
        <v>40081</v>
      </c>
      <c r="Z72" s="2168">
        <v>40113</v>
      </c>
      <c r="AA72" s="2176"/>
      <c r="AB72" s="2191">
        <v>92431905</v>
      </c>
      <c r="AC72" s="2176"/>
      <c r="AD72" s="2176"/>
      <c r="AE72" s="2176"/>
      <c r="AF72" s="406"/>
      <c r="AG72" s="2176"/>
      <c r="AH72" s="321"/>
      <c r="AI72" s="2176"/>
      <c r="AJ72" s="2213" t="s">
        <v>622</v>
      </c>
      <c r="AK72" s="2191">
        <f>AA72+AB72+AC72+AD72+AE72+AG72+AI72</f>
        <v>92431905</v>
      </c>
      <c r="AL72" s="78" t="s">
        <v>393</v>
      </c>
      <c r="AM72" s="2169" t="s">
        <v>424</v>
      </c>
      <c r="AN72" s="2169">
        <v>3208353629</v>
      </c>
      <c r="AO72" s="2240"/>
      <c r="AP72" s="2088" t="s">
        <v>1229</v>
      </c>
      <c r="AQ72" s="2088" t="s">
        <v>1229</v>
      </c>
      <c r="AR72" s="2241" t="s">
        <v>1230</v>
      </c>
      <c r="AS72" s="2086" t="s">
        <v>1853</v>
      </c>
    </row>
    <row r="73" spans="1:45" s="27" customFormat="1" ht="40.5" customHeight="1" x14ac:dyDescent="0.2">
      <c r="A73" s="2068"/>
      <c r="B73" s="2049"/>
      <c r="C73" s="2166"/>
      <c r="D73" s="2049"/>
      <c r="E73" s="2049"/>
      <c r="F73" s="2169"/>
      <c r="G73" s="19" t="s">
        <v>480</v>
      </c>
      <c r="H73" s="20">
        <v>39944</v>
      </c>
      <c r="I73" s="21">
        <v>30000000</v>
      </c>
      <c r="J73" s="2168"/>
      <c r="K73" s="32" t="s">
        <v>481</v>
      </c>
      <c r="L73" s="2214"/>
      <c r="M73" s="21">
        <v>29966435</v>
      </c>
      <c r="N73" s="2178"/>
      <c r="O73" s="2168"/>
      <c r="P73" s="2049"/>
      <c r="Q73" s="2191"/>
      <c r="R73" s="60"/>
      <c r="S73" s="60"/>
      <c r="T73" s="60"/>
      <c r="U73" s="60"/>
      <c r="V73" s="2169"/>
      <c r="W73" s="2169"/>
      <c r="X73" s="2169"/>
      <c r="Y73" s="2168"/>
      <c r="Z73" s="2168"/>
      <c r="AA73" s="2176"/>
      <c r="AB73" s="2191"/>
      <c r="AC73" s="2176"/>
      <c r="AD73" s="2176"/>
      <c r="AE73" s="2176"/>
      <c r="AF73" s="406"/>
      <c r="AG73" s="2176"/>
      <c r="AH73" s="321"/>
      <c r="AI73" s="2176"/>
      <c r="AJ73" s="2213"/>
      <c r="AK73" s="2191"/>
      <c r="AL73" s="78" t="s">
        <v>407</v>
      </c>
      <c r="AM73" s="2169"/>
      <c r="AN73" s="2169"/>
      <c r="AO73" s="2240"/>
      <c r="AP73" s="2088"/>
      <c r="AQ73" s="2088"/>
      <c r="AR73" s="2241"/>
      <c r="AS73" s="2086"/>
    </row>
    <row r="74" spans="1:45" s="27" customFormat="1" ht="39" customHeight="1" x14ac:dyDescent="0.2">
      <c r="A74" s="2068"/>
      <c r="B74" s="2049"/>
      <c r="C74" s="2166"/>
      <c r="D74" s="2049"/>
      <c r="E74" s="2049"/>
      <c r="F74" s="2169"/>
      <c r="G74" s="19" t="s">
        <v>482</v>
      </c>
      <c r="H74" s="20">
        <v>39944</v>
      </c>
      <c r="I74" s="21">
        <v>34495368</v>
      </c>
      <c r="J74" s="2168"/>
      <c r="K74" s="32" t="s">
        <v>483</v>
      </c>
      <c r="L74" s="2214"/>
      <c r="M74" s="21">
        <v>34491017</v>
      </c>
      <c r="N74" s="2178"/>
      <c r="O74" s="2168"/>
      <c r="P74" s="2049"/>
      <c r="Q74" s="2191"/>
      <c r="R74" s="60"/>
      <c r="S74" s="60"/>
      <c r="T74" s="60"/>
      <c r="U74" s="60"/>
      <c r="V74" s="2169"/>
      <c r="W74" s="2169"/>
      <c r="X74" s="2169"/>
      <c r="Y74" s="2168"/>
      <c r="Z74" s="2168"/>
      <c r="AA74" s="2176"/>
      <c r="AB74" s="2191"/>
      <c r="AC74" s="2176"/>
      <c r="AD74" s="2176"/>
      <c r="AE74" s="2176"/>
      <c r="AF74" s="406"/>
      <c r="AG74" s="2176"/>
      <c r="AH74" s="321"/>
      <c r="AI74" s="2176"/>
      <c r="AJ74" s="2213"/>
      <c r="AK74" s="2191"/>
      <c r="AL74" s="78" t="s">
        <v>393</v>
      </c>
      <c r="AM74" s="2169"/>
      <c r="AN74" s="2169"/>
      <c r="AO74" s="2240"/>
      <c r="AP74" s="2088"/>
      <c r="AQ74" s="2088"/>
      <c r="AR74" s="2241"/>
      <c r="AS74" s="2086"/>
    </row>
    <row r="75" spans="1:45" s="27" customFormat="1" ht="50.25" customHeight="1" x14ac:dyDescent="0.2">
      <c r="A75" s="2069"/>
      <c r="B75" s="2049"/>
      <c r="C75" s="2166"/>
      <c r="D75" s="2049"/>
      <c r="E75" s="2049"/>
      <c r="F75" s="2169"/>
      <c r="G75" s="19" t="s">
        <v>485</v>
      </c>
      <c r="H75" s="20">
        <v>39951</v>
      </c>
      <c r="I75" s="21">
        <v>32869795</v>
      </c>
      <c r="J75" s="2168"/>
      <c r="K75" s="32" t="s">
        <v>484</v>
      </c>
      <c r="L75" s="2214"/>
      <c r="M75" s="21">
        <v>32806663</v>
      </c>
      <c r="N75" s="2178"/>
      <c r="O75" s="2168"/>
      <c r="P75" s="2049"/>
      <c r="Q75" s="2191"/>
      <c r="R75" s="60"/>
      <c r="S75" s="60"/>
      <c r="T75" s="60"/>
      <c r="U75" s="60"/>
      <c r="V75" s="2169"/>
      <c r="W75" s="2169"/>
      <c r="X75" s="2169"/>
      <c r="Y75" s="2168"/>
      <c r="Z75" s="2168"/>
      <c r="AA75" s="2176"/>
      <c r="AB75" s="2191"/>
      <c r="AC75" s="2176"/>
      <c r="AD75" s="2176"/>
      <c r="AE75" s="2176"/>
      <c r="AF75" s="406"/>
      <c r="AG75" s="2176"/>
      <c r="AH75" s="321"/>
      <c r="AI75" s="2176"/>
      <c r="AJ75" s="2213"/>
      <c r="AK75" s="2191"/>
      <c r="AL75" s="78" t="s">
        <v>407</v>
      </c>
      <c r="AM75" s="2169"/>
      <c r="AN75" s="2169"/>
      <c r="AO75" s="2240"/>
      <c r="AP75" s="2088"/>
      <c r="AQ75" s="2088"/>
      <c r="AR75" s="2241"/>
      <c r="AS75" s="2086"/>
    </row>
    <row r="76" spans="1:45" s="27" customFormat="1" ht="48.75" customHeight="1" x14ac:dyDescent="0.2">
      <c r="A76" s="2072">
        <v>45</v>
      </c>
      <c r="B76" s="2166" t="s">
        <v>340</v>
      </c>
      <c r="C76" s="2166" t="s">
        <v>395</v>
      </c>
      <c r="D76" s="2166" t="s">
        <v>42</v>
      </c>
      <c r="E76" s="2166" t="s">
        <v>396</v>
      </c>
      <c r="F76" s="2166" t="s">
        <v>397</v>
      </c>
      <c r="G76" s="19" t="s">
        <v>398</v>
      </c>
      <c r="H76" s="20">
        <v>39944</v>
      </c>
      <c r="I76" s="21">
        <v>35350910</v>
      </c>
      <c r="J76" s="2173">
        <v>40003</v>
      </c>
      <c r="K76" s="32" t="s">
        <v>399</v>
      </c>
      <c r="L76" s="2173">
        <v>40003</v>
      </c>
      <c r="M76" s="35">
        <v>35197694.719999999</v>
      </c>
      <c r="N76" s="2168">
        <v>40008</v>
      </c>
      <c r="O76" s="2168">
        <v>40051</v>
      </c>
      <c r="P76" s="2049">
        <v>2</v>
      </c>
      <c r="Q76" s="2191">
        <v>131664654</v>
      </c>
      <c r="R76" s="60"/>
      <c r="S76" s="60"/>
      <c r="T76" s="60"/>
      <c r="U76" s="60"/>
      <c r="V76" s="2169">
        <v>0</v>
      </c>
      <c r="W76" s="2169">
        <v>0</v>
      </c>
      <c r="X76" s="2169">
        <v>0</v>
      </c>
      <c r="Y76" s="2168">
        <v>40112</v>
      </c>
      <c r="Z76" s="2168">
        <v>40144</v>
      </c>
      <c r="AA76" s="2191"/>
      <c r="AB76" s="2191">
        <v>131657356</v>
      </c>
      <c r="AC76" s="2191"/>
      <c r="AD76" s="2191"/>
      <c r="AE76" s="2191"/>
      <c r="AF76" s="407"/>
      <c r="AG76" s="2191"/>
      <c r="AH76" s="2191"/>
      <c r="AI76" s="2191"/>
      <c r="AJ76" s="2213" t="s">
        <v>1131</v>
      </c>
      <c r="AK76" s="2191">
        <f>AA76+AB76+AC76+AD76+AE76+AG76+AI76</f>
        <v>131657356</v>
      </c>
      <c r="AL76" s="297" t="s">
        <v>466</v>
      </c>
      <c r="AM76" s="1742" t="s">
        <v>142</v>
      </c>
      <c r="AN76" s="2169">
        <v>3115916683</v>
      </c>
      <c r="AO76" s="2202"/>
      <c r="AP76" s="2087" t="s">
        <v>1229</v>
      </c>
      <c r="AQ76" s="2088" t="s">
        <v>1229</v>
      </c>
      <c r="AR76" s="2087" t="s">
        <v>1230</v>
      </c>
      <c r="AS76" s="2076" t="s">
        <v>1853</v>
      </c>
    </row>
    <row r="77" spans="1:45" s="27" customFormat="1" ht="45" customHeight="1" x14ac:dyDescent="0.2">
      <c r="A77" s="2066"/>
      <c r="B77" s="2166"/>
      <c r="C77" s="2166"/>
      <c r="D77" s="2166"/>
      <c r="E77" s="2166"/>
      <c r="F77" s="2166"/>
      <c r="G77" s="19" t="s">
        <v>458</v>
      </c>
      <c r="H77" s="20">
        <v>39944</v>
      </c>
      <c r="I77" s="21">
        <v>21000000</v>
      </c>
      <c r="J77" s="2173"/>
      <c r="K77" s="32" t="s">
        <v>459</v>
      </c>
      <c r="L77" s="2166"/>
      <c r="M77" s="35">
        <v>20796330.16</v>
      </c>
      <c r="N77" s="2168"/>
      <c r="O77" s="2168"/>
      <c r="P77" s="2049"/>
      <c r="Q77" s="2191"/>
      <c r="R77" s="60"/>
      <c r="S77" s="60"/>
      <c r="T77" s="60"/>
      <c r="U77" s="60"/>
      <c r="V77" s="2169"/>
      <c r="W77" s="2169"/>
      <c r="X77" s="2169"/>
      <c r="Y77" s="2168"/>
      <c r="Z77" s="2168"/>
      <c r="AA77" s="2191"/>
      <c r="AB77" s="2191"/>
      <c r="AC77" s="2191"/>
      <c r="AD77" s="2191"/>
      <c r="AE77" s="2191"/>
      <c r="AF77" s="407"/>
      <c r="AG77" s="2191"/>
      <c r="AH77" s="2191"/>
      <c r="AI77" s="2191"/>
      <c r="AJ77" s="2213"/>
      <c r="AK77" s="2191"/>
      <c r="AL77" s="297" t="s">
        <v>422</v>
      </c>
      <c r="AM77" s="2216"/>
      <c r="AN77" s="2169"/>
      <c r="AO77" s="2202"/>
      <c r="AP77" s="2087"/>
      <c r="AQ77" s="2088"/>
      <c r="AR77" s="2087"/>
      <c r="AS77" s="2077"/>
    </row>
    <row r="78" spans="1:45" s="27" customFormat="1" ht="42.75" customHeight="1" x14ac:dyDescent="0.2">
      <c r="A78" s="2066"/>
      <c r="B78" s="2166"/>
      <c r="C78" s="2166"/>
      <c r="D78" s="2166"/>
      <c r="E78" s="2166"/>
      <c r="F78" s="2166"/>
      <c r="G78" s="19" t="s">
        <v>460</v>
      </c>
      <c r="H78" s="20">
        <v>39944</v>
      </c>
      <c r="I78" s="21">
        <v>30000000</v>
      </c>
      <c r="J78" s="2173"/>
      <c r="K78" s="32" t="s">
        <v>461</v>
      </c>
      <c r="L78" s="2166"/>
      <c r="M78" s="35">
        <v>29897440</v>
      </c>
      <c r="N78" s="2168"/>
      <c r="O78" s="2168"/>
      <c r="P78" s="2049"/>
      <c r="Q78" s="2191"/>
      <c r="R78" s="60"/>
      <c r="S78" s="60"/>
      <c r="T78" s="60"/>
      <c r="U78" s="60"/>
      <c r="V78" s="2169"/>
      <c r="W78" s="2169"/>
      <c r="X78" s="2169"/>
      <c r="Y78" s="2168"/>
      <c r="Z78" s="2168"/>
      <c r="AA78" s="2191"/>
      <c r="AB78" s="2191"/>
      <c r="AC78" s="2191"/>
      <c r="AD78" s="2191"/>
      <c r="AE78" s="2191"/>
      <c r="AF78" s="407"/>
      <c r="AG78" s="2191"/>
      <c r="AH78" s="2191"/>
      <c r="AI78" s="2191"/>
      <c r="AJ78" s="2213"/>
      <c r="AK78" s="2191"/>
      <c r="AL78" s="297" t="s">
        <v>407</v>
      </c>
      <c r="AM78" s="2216"/>
      <c r="AN78" s="2169"/>
      <c r="AO78" s="2202"/>
      <c r="AP78" s="2087"/>
      <c r="AQ78" s="2088"/>
      <c r="AR78" s="2087"/>
      <c r="AS78" s="2077"/>
    </row>
    <row r="79" spans="1:45" s="27" customFormat="1" ht="39" customHeight="1" x14ac:dyDescent="0.2">
      <c r="A79" s="2066"/>
      <c r="B79" s="2166"/>
      <c r="C79" s="2166"/>
      <c r="D79" s="2166"/>
      <c r="E79" s="2166"/>
      <c r="F79" s="2166"/>
      <c r="G79" s="19" t="s">
        <v>462</v>
      </c>
      <c r="H79" s="20">
        <v>39944</v>
      </c>
      <c r="I79" s="21">
        <v>20000000</v>
      </c>
      <c r="J79" s="2173"/>
      <c r="K79" s="32" t="s">
        <v>463</v>
      </c>
      <c r="L79" s="2166"/>
      <c r="M79" s="35">
        <v>19808642.559999999</v>
      </c>
      <c r="N79" s="2168"/>
      <c r="O79" s="2168"/>
      <c r="P79" s="2049"/>
      <c r="Q79" s="2191"/>
      <c r="R79" s="60"/>
      <c r="S79" s="60"/>
      <c r="T79" s="60"/>
      <c r="U79" s="60"/>
      <c r="V79" s="2169"/>
      <c r="W79" s="2169"/>
      <c r="X79" s="2169"/>
      <c r="Y79" s="2168"/>
      <c r="Z79" s="2168"/>
      <c r="AA79" s="2191"/>
      <c r="AB79" s="2191"/>
      <c r="AC79" s="2191"/>
      <c r="AD79" s="2191"/>
      <c r="AE79" s="2191"/>
      <c r="AF79" s="407"/>
      <c r="AG79" s="2191"/>
      <c r="AH79" s="2191"/>
      <c r="AI79" s="2191"/>
      <c r="AJ79" s="2213"/>
      <c r="AK79" s="2191"/>
      <c r="AL79" s="297" t="s">
        <v>467</v>
      </c>
      <c r="AM79" s="2216"/>
      <c r="AN79" s="2169"/>
      <c r="AO79" s="2202"/>
      <c r="AP79" s="2087"/>
      <c r="AQ79" s="2088"/>
      <c r="AR79" s="2087"/>
      <c r="AS79" s="2077"/>
    </row>
    <row r="80" spans="1:45" s="27" customFormat="1" ht="45.75" customHeight="1" x14ac:dyDescent="0.2">
      <c r="A80" s="2066"/>
      <c r="B80" s="2166"/>
      <c r="C80" s="2166"/>
      <c r="D80" s="2166"/>
      <c r="E80" s="2166"/>
      <c r="F80" s="2166"/>
      <c r="G80" s="19" t="s">
        <v>464</v>
      </c>
      <c r="H80" s="20">
        <v>39951</v>
      </c>
      <c r="I80" s="21">
        <v>27365561</v>
      </c>
      <c r="J80" s="2173"/>
      <c r="K80" s="32" t="s">
        <v>465</v>
      </c>
      <c r="L80" s="2166"/>
      <c r="M80" s="35">
        <v>25964546.559999999</v>
      </c>
      <c r="N80" s="2168"/>
      <c r="O80" s="2168"/>
      <c r="P80" s="2049"/>
      <c r="Q80" s="2191"/>
      <c r="R80" s="60"/>
      <c r="S80" s="60"/>
      <c r="T80" s="60"/>
      <c r="U80" s="60"/>
      <c r="V80" s="2169"/>
      <c r="W80" s="2169"/>
      <c r="X80" s="2169"/>
      <c r="Y80" s="2168"/>
      <c r="Z80" s="2168"/>
      <c r="AA80" s="2191"/>
      <c r="AB80" s="2191"/>
      <c r="AC80" s="2191"/>
      <c r="AD80" s="2191"/>
      <c r="AE80" s="2191"/>
      <c r="AF80" s="407"/>
      <c r="AG80" s="2191"/>
      <c r="AH80" s="2191"/>
      <c r="AI80" s="2191"/>
      <c r="AJ80" s="2213"/>
      <c r="AK80" s="2191"/>
      <c r="AL80" s="297" t="s">
        <v>393</v>
      </c>
      <c r="AM80" s="2217"/>
      <c r="AN80" s="2169"/>
      <c r="AO80" s="2202"/>
      <c r="AP80" s="2087"/>
      <c r="AQ80" s="2088"/>
      <c r="AR80" s="2087"/>
      <c r="AS80" s="2078"/>
    </row>
    <row r="81" spans="1:45" s="27" customFormat="1" ht="48.75" customHeight="1" x14ac:dyDescent="0.2">
      <c r="A81" s="2066">
        <v>46</v>
      </c>
      <c r="B81" s="2049" t="s">
        <v>341</v>
      </c>
      <c r="C81" s="2166" t="s">
        <v>1484</v>
      </c>
      <c r="D81" s="2049" t="s">
        <v>42</v>
      </c>
      <c r="E81" s="2049" t="s">
        <v>435</v>
      </c>
      <c r="F81" s="2169" t="s">
        <v>436</v>
      </c>
      <c r="G81" s="19" t="s">
        <v>469</v>
      </c>
      <c r="H81" s="20">
        <v>39962</v>
      </c>
      <c r="I81" s="21">
        <v>33406846</v>
      </c>
      <c r="J81" s="2168">
        <v>40003</v>
      </c>
      <c r="K81" s="32" t="s">
        <v>470</v>
      </c>
      <c r="L81" s="2214">
        <v>40003</v>
      </c>
      <c r="M81" s="21">
        <v>29961091</v>
      </c>
      <c r="N81" s="2168">
        <v>40007</v>
      </c>
      <c r="O81" s="2168">
        <v>40028</v>
      </c>
      <c r="P81" s="2049">
        <v>2</v>
      </c>
      <c r="Q81" s="2191">
        <v>117093981</v>
      </c>
      <c r="R81" s="60"/>
      <c r="S81" s="60"/>
      <c r="T81" s="60"/>
      <c r="U81" s="60"/>
      <c r="V81" s="2169">
        <v>0</v>
      </c>
      <c r="W81" s="2169">
        <v>0</v>
      </c>
      <c r="X81" s="2169">
        <v>0</v>
      </c>
      <c r="Y81" s="2168">
        <v>40087</v>
      </c>
      <c r="Z81" s="2168">
        <v>40087</v>
      </c>
      <c r="AA81" s="2168"/>
      <c r="AB81" s="2176">
        <v>117093981</v>
      </c>
      <c r="AC81" s="2168"/>
      <c r="AD81" s="2168"/>
      <c r="AE81" s="2168"/>
      <c r="AF81" s="404"/>
      <c r="AG81" s="2168"/>
      <c r="AH81" s="31"/>
      <c r="AI81" s="2168"/>
      <c r="AJ81" s="1742" t="s">
        <v>623</v>
      </c>
      <c r="AK81" s="2218">
        <f>AA81+AB81+AC81+AD81+AE81+AG81+AI81</f>
        <v>117093981</v>
      </c>
      <c r="AL81" s="78" t="s">
        <v>407</v>
      </c>
      <c r="AM81" s="2049" t="s">
        <v>471</v>
      </c>
      <c r="AN81" s="2169">
        <v>3134965521</v>
      </c>
      <c r="AO81" s="2130"/>
      <c r="AP81" s="2232" t="s">
        <v>1230</v>
      </c>
      <c r="AQ81" s="2232" t="s">
        <v>1229</v>
      </c>
      <c r="AR81" s="2232" t="s">
        <v>1230</v>
      </c>
      <c r="AS81" s="2079" t="s">
        <v>1853</v>
      </c>
    </row>
    <row r="82" spans="1:45" s="27" customFormat="1" ht="34.5" customHeight="1" x14ac:dyDescent="0.2">
      <c r="A82" s="2066"/>
      <c r="B82" s="2049"/>
      <c r="C82" s="2166"/>
      <c r="D82" s="2049"/>
      <c r="E82" s="2049"/>
      <c r="F82" s="2169"/>
      <c r="G82" s="19" t="s">
        <v>472</v>
      </c>
      <c r="H82" s="20">
        <v>39944</v>
      </c>
      <c r="I82" s="21">
        <v>31494876</v>
      </c>
      <c r="J82" s="2168"/>
      <c r="K82" s="32" t="s">
        <v>473</v>
      </c>
      <c r="L82" s="2214"/>
      <c r="M82" s="21">
        <v>31317136</v>
      </c>
      <c r="N82" s="2168"/>
      <c r="O82" s="2168"/>
      <c r="P82" s="2049"/>
      <c r="Q82" s="2191"/>
      <c r="R82" s="60"/>
      <c r="S82" s="60"/>
      <c r="T82" s="60"/>
      <c r="U82" s="60"/>
      <c r="V82" s="2169"/>
      <c r="W82" s="2169"/>
      <c r="X82" s="2169"/>
      <c r="Y82" s="2168"/>
      <c r="Z82" s="2168"/>
      <c r="AA82" s="2168"/>
      <c r="AB82" s="2176"/>
      <c r="AC82" s="2168"/>
      <c r="AD82" s="2168"/>
      <c r="AE82" s="2168"/>
      <c r="AF82" s="404"/>
      <c r="AG82" s="2168"/>
      <c r="AH82" s="31"/>
      <c r="AI82" s="2168"/>
      <c r="AJ82" s="2150"/>
      <c r="AK82" s="2218"/>
      <c r="AL82" s="78" t="s">
        <v>407</v>
      </c>
      <c r="AM82" s="2219"/>
      <c r="AN82" s="2169"/>
      <c r="AO82" s="2130"/>
      <c r="AP82" s="2232"/>
      <c r="AQ82" s="2232"/>
      <c r="AR82" s="2232"/>
      <c r="AS82" s="2079"/>
    </row>
    <row r="83" spans="1:45" s="27" customFormat="1" ht="42" customHeight="1" x14ac:dyDescent="0.2">
      <c r="A83" s="2066"/>
      <c r="B83" s="2049"/>
      <c r="C83" s="2166"/>
      <c r="D83" s="2049"/>
      <c r="E83" s="2049"/>
      <c r="F83" s="2169"/>
      <c r="G83" s="19" t="s">
        <v>474</v>
      </c>
      <c r="H83" s="20">
        <v>39944</v>
      </c>
      <c r="I83" s="21">
        <v>34972308</v>
      </c>
      <c r="J83" s="2168"/>
      <c r="K83" s="32" t="s">
        <v>475</v>
      </c>
      <c r="L83" s="2214"/>
      <c r="M83" s="21">
        <v>34831271</v>
      </c>
      <c r="N83" s="2168"/>
      <c r="O83" s="2168"/>
      <c r="P83" s="2049"/>
      <c r="Q83" s="2191"/>
      <c r="R83" s="60"/>
      <c r="S83" s="60"/>
      <c r="T83" s="60"/>
      <c r="U83" s="60"/>
      <c r="V83" s="2169"/>
      <c r="W83" s="2169"/>
      <c r="X83" s="2169"/>
      <c r="Y83" s="2168"/>
      <c r="Z83" s="2168"/>
      <c r="AA83" s="2168"/>
      <c r="AB83" s="2176"/>
      <c r="AC83" s="2168"/>
      <c r="AD83" s="2168"/>
      <c r="AE83" s="2168"/>
      <c r="AF83" s="404"/>
      <c r="AG83" s="2168"/>
      <c r="AH83" s="31"/>
      <c r="AI83" s="2168"/>
      <c r="AJ83" s="2150"/>
      <c r="AK83" s="2218"/>
      <c r="AL83" s="78" t="s">
        <v>393</v>
      </c>
      <c r="AM83" s="2219"/>
      <c r="AN83" s="2169"/>
      <c r="AO83" s="2130"/>
      <c r="AP83" s="2232"/>
      <c r="AQ83" s="2232"/>
      <c r="AR83" s="2232"/>
      <c r="AS83" s="2079"/>
    </row>
    <row r="84" spans="1:45" s="27" customFormat="1" ht="46.5" customHeight="1" x14ac:dyDescent="0.2">
      <c r="A84" s="2066"/>
      <c r="B84" s="2049"/>
      <c r="C84" s="2166"/>
      <c r="D84" s="2049"/>
      <c r="E84" s="2049"/>
      <c r="F84" s="2169"/>
      <c r="G84" s="19" t="s">
        <v>476</v>
      </c>
      <c r="H84" s="20">
        <v>39944</v>
      </c>
      <c r="I84" s="21">
        <v>21000000</v>
      </c>
      <c r="J84" s="2168"/>
      <c r="K84" s="32" t="s">
        <v>477</v>
      </c>
      <c r="L84" s="2214"/>
      <c r="M84" s="21">
        <v>20984483</v>
      </c>
      <c r="N84" s="2168"/>
      <c r="O84" s="2168"/>
      <c r="P84" s="2049"/>
      <c r="Q84" s="2191"/>
      <c r="R84" s="60"/>
      <c r="S84" s="60"/>
      <c r="T84" s="60"/>
      <c r="U84" s="60"/>
      <c r="V84" s="2169"/>
      <c r="W84" s="2169"/>
      <c r="X84" s="2169"/>
      <c r="Y84" s="2168"/>
      <c r="Z84" s="2168"/>
      <c r="AA84" s="2168"/>
      <c r="AB84" s="2176"/>
      <c r="AC84" s="2168"/>
      <c r="AD84" s="2168"/>
      <c r="AE84" s="2168"/>
      <c r="AF84" s="404"/>
      <c r="AG84" s="2168"/>
      <c r="AH84" s="31"/>
      <c r="AI84" s="2168"/>
      <c r="AJ84" s="1743"/>
      <c r="AK84" s="2218"/>
      <c r="AL84" s="78" t="s">
        <v>422</v>
      </c>
      <c r="AM84" s="2219"/>
      <c r="AN84" s="2169"/>
      <c r="AO84" s="2130"/>
      <c r="AP84" s="2232"/>
      <c r="AQ84" s="2232"/>
      <c r="AR84" s="2232"/>
      <c r="AS84" s="2079"/>
    </row>
    <row r="85" spans="1:45" s="27" customFormat="1" ht="38.25" customHeight="1" x14ac:dyDescent="0.25">
      <c r="A85" s="27">
        <v>47</v>
      </c>
      <c r="B85" s="30" t="s">
        <v>409</v>
      </c>
      <c r="C85" s="17" t="s">
        <v>457</v>
      </c>
      <c r="D85" s="30" t="s">
        <v>401</v>
      </c>
      <c r="E85" s="17" t="s">
        <v>402</v>
      </c>
      <c r="F85" s="18" t="s">
        <v>403</v>
      </c>
      <c r="G85" s="19" t="s">
        <v>404</v>
      </c>
      <c r="H85" s="20">
        <v>39962</v>
      </c>
      <c r="I85" s="21">
        <v>8053462</v>
      </c>
      <c r="J85" s="31">
        <v>40004</v>
      </c>
      <c r="K85" s="32" t="s">
        <v>405</v>
      </c>
      <c r="L85" s="20">
        <v>40004</v>
      </c>
      <c r="M85" s="21">
        <v>7823364</v>
      </c>
      <c r="N85" s="31">
        <v>40007</v>
      </c>
      <c r="O85" s="31">
        <v>40028</v>
      </c>
      <c r="P85" s="30">
        <v>2</v>
      </c>
      <c r="Q85" s="67">
        <v>7823364</v>
      </c>
      <c r="R85" s="60"/>
      <c r="S85" s="60"/>
      <c r="T85" s="60"/>
      <c r="U85" s="60"/>
      <c r="V85" s="18">
        <v>0</v>
      </c>
      <c r="W85" s="18">
        <v>0</v>
      </c>
      <c r="X85" s="18">
        <v>0</v>
      </c>
      <c r="Y85" s="31">
        <v>40088</v>
      </c>
      <c r="Z85" s="31">
        <v>40163</v>
      </c>
      <c r="AA85" s="24"/>
      <c r="AB85" s="24">
        <v>7823364</v>
      </c>
      <c r="AC85" s="24"/>
      <c r="AD85" s="24"/>
      <c r="AE85" s="24"/>
      <c r="AF85" s="24"/>
      <c r="AG85" s="24"/>
      <c r="AH85" s="24"/>
      <c r="AI85" s="24"/>
      <c r="AJ85" s="394" t="s">
        <v>406</v>
      </c>
      <c r="AK85" s="297">
        <f>AA85+AB85+AC85+AD85+AE85+AG85+AI85</f>
        <v>7823364</v>
      </c>
      <c r="AL85" s="23"/>
      <c r="AM85" s="23" t="s">
        <v>408</v>
      </c>
      <c r="AN85" s="23">
        <v>3125214536</v>
      </c>
      <c r="AO85" s="53"/>
      <c r="AP85" s="276" t="s">
        <v>1230</v>
      </c>
      <c r="AQ85" s="345" t="s">
        <v>1229</v>
      </c>
      <c r="AR85" s="276">
        <v>0</v>
      </c>
      <c r="AS85" s="903" t="s">
        <v>1853</v>
      </c>
    </row>
    <row r="86" spans="1:45" s="27" customFormat="1" ht="38.25" customHeight="1" x14ac:dyDescent="0.25">
      <c r="A86" s="27">
        <v>48</v>
      </c>
      <c r="B86" s="30" t="s">
        <v>410</v>
      </c>
      <c r="C86" s="17" t="s">
        <v>411</v>
      </c>
      <c r="D86" s="30" t="s">
        <v>401</v>
      </c>
      <c r="E86" s="17" t="s">
        <v>258</v>
      </c>
      <c r="F86" s="18" t="s">
        <v>259</v>
      </c>
      <c r="G86" s="19" t="s">
        <v>412</v>
      </c>
      <c r="H86" s="20">
        <v>39962</v>
      </c>
      <c r="I86" s="21">
        <v>8102724</v>
      </c>
      <c r="J86" s="31">
        <v>40004</v>
      </c>
      <c r="K86" s="32" t="s">
        <v>413</v>
      </c>
      <c r="L86" s="20">
        <v>40004</v>
      </c>
      <c r="M86" s="21">
        <v>7871216</v>
      </c>
      <c r="N86" s="31">
        <v>40007</v>
      </c>
      <c r="O86" s="31">
        <v>40028</v>
      </c>
      <c r="P86" s="30">
        <v>2</v>
      </c>
      <c r="Q86" s="67">
        <v>7871216</v>
      </c>
      <c r="R86" s="60"/>
      <c r="S86" s="60"/>
      <c r="T86" s="60"/>
      <c r="U86" s="60"/>
      <c r="V86" s="18">
        <v>0</v>
      </c>
      <c r="W86" s="18">
        <v>0</v>
      </c>
      <c r="X86" s="18">
        <v>0</v>
      </c>
      <c r="Y86" s="31">
        <v>40088</v>
      </c>
      <c r="Z86" s="31">
        <v>40088</v>
      </c>
      <c r="AA86" s="24"/>
      <c r="AB86" s="24">
        <v>7871216</v>
      </c>
      <c r="AC86" s="24"/>
      <c r="AD86" s="24"/>
      <c r="AE86" s="24"/>
      <c r="AF86" s="24"/>
      <c r="AG86" s="24"/>
      <c r="AH86" s="24"/>
      <c r="AI86" s="24"/>
      <c r="AJ86" s="394" t="s">
        <v>406</v>
      </c>
      <c r="AK86" s="297">
        <f t="shared" ref="AK86:AK92" si="1">AA86+AB86+AC86+AD86+AE86+AG86+AI86</f>
        <v>7871216</v>
      </c>
      <c r="AL86" s="23"/>
      <c r="AM86" s="23" t="s">
        <v>419</v>
      </c>
      <c r="AN86" s="23">
        <v>3125737797</v>
      </c>
      <c r="AO86" s="53"/>
      <c r="AP86" s="276" t="s">
        <v>1230</v>
      </c>
      <c r="AQ86" s="345" t="s">
        <v>1229</v>
      </c>
      <c r="AR86" s="276">
        <v>0</v>
      </c>
      <c r="AS86" s="903" t="s">
        <v>1853</v>
      </c>
    </row>
    <row r="87" spans="1:45" s="27" customFormat="1" ht="38.25" customHeight="1" x14ac:dyDescent="0.25">
      <c r="A87" s="27">
        <v>49</v>
      </c>
      <c r="B87" s="30" t="s">
        <v>420</v>
      </c>
      <c r="C87" s="17" t="s">
        <v>457</v>
      </c>
      <c r="D87" s="30" t="s">
        <v>401</v>
      </c>
      <c r="E87" s="17" t="s">
        <v>115</v>
      </c>
      <c r="F87" s="18" t="s">
        <v>116</v>
      </c>
      <c r="G87" s="19" t="s">
        <v>421</v>
      </c>
      <c r="H87" s="20">
        <v>39962</v>
      </c>
      <c r="I87" s="21">
        <v>8882222</v>
      </c>
      <c r="J87" s="31">
        <v>40004</v>
      </c>
      <c r="K87" s="32" t="s">
        <v>414</v>
      </c>
      <c r="L87" s="20">
        <v>40004</v>
      </c>
      <c r="M87" s="21">
        <v>8628444</v>
      </c>
      <c r="N87" s="31">
        <v>40004</v>
      </c>
      <c r="O87" s="31">
        <v>40028</v>
      </c>
      <c r="P87" s="30">
        <v>2</v>
      </c>
      <c r="Q87" s="67">
        <v>8628444</v>
      </c>
      <c r="R87" s="60"/>
      <c r="S87" s="60"/>
      <c r="T87" s="60"/>
      <c r="U87" s="60"/>
      <c r="V87" s="18">
        <v>0</v>
      </c>
      <c r="W87" s="18">
        <v>0</v>
      </c>
      <c r="X87" s="18">
        <v>0</v>
      </c>
      <c r="Y87" s="31">
        <v>40137</v>
      </c>
      <c r="Z87" s="31">
        <v>40137</v>
      </c>
      <c r="AA87" s="24"/>
      <c r="AB87" s="24">
        <v>8628444</v>
      </c>
      <c r="AC87" s="24"/>
      <c r="AD87" s="24"/>
      <c r="AE87" s="24"/>
      <c r="AF87" s="24"/>
      <c r="AG87" s="24"/>
      <c r="AH87" s="24"/>
      <c r="AI87" s="24"/>
      <c r="AJ87" s="394" t="s">
        <v>406</v>
      </c>
      <c r="AK87" s="297">
        <f t="shared" si="1"/>
        <v>8628444</v>
      </c>
      <c r="AL87" s="23"/>
      <c r="AM87" s="23" t="s">
        <v>424</v>
      </c>
      <c r="AN87" s="23">
        <v>3138308700</v>
      </c>
      <c r="AO87" s="53"/>
      <c r="AP87" s="276" t="s">
        <v>1230</v>
      </c>
      <c r="AQ87" s="345" t="s">
        <v>1229</v>
      </c>
      <c r="AR87" s="276">
        <v>0</v>
      </c>
      <c r="AS87" s="903" t="s">
        <v>1853</v>
      </c>
    </row>
    <row r="88" spans="1:45" s="27" customFormat="1" ht="38.25" customHeight="1" x14ac:dyDescent="0.25">
      <c r="A88" s="27">
        <v>50</v>
      </c>
      <c r="B88" s="30" t="s">
        <v>425</v>
      </c>
      <c r="C88" s="17" t="s">
        <v>457</v>
      </c>
      <c r="D88" s="30" t="s">
        <v>401</v>
      </c>
      <c r="E88" s="17" t="s">
        <v>302</v>
      </c>
      <c r="F88" s="18" t="s">
        <v>307</v>
      </c>
      <c r="G88" s="19" t="s">
        <v>426</v>
      </c>
      <c r="H88" s="20">
        <v>39962</v>
      </c>
      <c r="I88" s="21">
        <v>8774185</v>
      </c>
      <c r="J88" s="31">
        <v>40004</v>
      </c>
      <c r="K88" s="32" t="s">
        <v>415</v>
      </c>
      <c r="L88" s="20">
        <v>40004</v>
      </c>
      <c r="M88" s="21">
        <v>8523494</v>
      </c>
      <c r="N88" s="31">
        <v>40004</v>
      </c>
      <c r="O88" s="31">
        <v>40028</v>
      </c>
      <c r="P88" s="30">
        <v>2</v>
      </c>
      <c r="Q88" s="67">
        <v>8523494</v>
      </c>
      <c r="R88" s="60"/>
      <c r="S88" s="60"/>
      <c r="T88" s="60"/>
      <c r="U88" s="60"/>
      <c r="V88" s="18">
        <v>0</v>
      </c>
      <c r="W88" s="18">
        <v>0</v>
      </c>
      <c r="X88" s="18">
        <v>0</v>
      </c>
      <c r="Y88" s="31">
        <v>40089</v>
      </c>
      <c r="Z88" s="31">
        <v>40120</v>
      </c>
      <c r="AA88" s="24"/>
      <c r="AB88" s="24">
        <v>8523494</v>
      </c>
      <c r="AC88" s="24"/>
      <c r="AD88" s="24"/>
      <c r="AE88" s="24"/>
      <c r="AF88" s="24"/>
      <c r="AG88" s="24"/>
      <c r="AH88" s="24"/>
      <c r="AI88" s="24"/>
      <c r="AJ88" s="394" t="s">
        <v>406</v>
      </c>
      <c r="AK88" s="297">
        <f t="shared" si="1"/>
        <v>8523494</v>
      </c>
      <c r="AL88" s="23"/>
      <c r="AM88" s="23" t="s">
        <v>424</v>
      </c>
      <c r="AN88" s="23">
        <v>3202723305</v>
      </c>
      <c r="AO88" s="53"/>
      <c r="AP88" s="276" t="s">
        <v>1229</v>
      </c>
      <c r="AQ88" s="345" t="s">
        <v>1229</v>
      </c>
      <c r="AR88" s="276">
        <v>0</v>
      </c>
      <c r="AS88" s="903" t="s">
        <v>1853</v>
      </c>
    </row>
    <row r="89" spans="1:45" s="27" customFormat="1" ht="51.75" x14ac:dyDescent="0.25">
      <c r="A89" s="27">
        <v>51</v>
      </c>
      <c r="B89" s="30" t="s">
        <v>427</v>
      </c>
      <c r="C89" s="1151" t="s">
        <v>457</v>
      </c>
      <c r="D89" s="30" t="s">
        <v>401</v>
      </c>
      <c r="E89" s="17" t="s">
        <v>428</v>
      </c>
      <c r="F89" s="18" t="s">
        <v>429</v>
      </c>
      <c r="G89" s="19" t="s">
        <v>430</v>
      </c>
      <c r="H89" s="20">
        <v>39962</v>
      </c>
      <c r="I89" s="21">
        <v>8703714</v>
      </c>
      <c r="J89" s="31">
        <v>40004</v>
      </c>
      <c r="K89" s="32" t="s">
        <v>416</v>
      </c>
      <c r="L89" s="20">
        <v>40004</v>
      </c>
      <c r="M89" s="21">
        <v>8455036</v>
      </c>
      <c r="N89" s="31">
        <v>40007</v>
      </c>
      <c r="O89" s="31">
        <v>40007</v>
      </c>
      <c r="P89" s="30">
        <v>2</v>
      </c>
      <c r="Q89" s="67">
        <v>8455036</v>
      </c>
      <c r="R89" s="60"/>
      <c r="S89" s="60"/>
      <c r="T89" s="60"/>
      <c r="U89" s="60"/>
      <c r="V89" s="18">
        <v>0</v>
      </c>
      <c r="W89" s="18">
        <v>0</v>
      </c>
      <c r="X89" s="18">
        <v>0</v>
      </c>
      <c r="Y89" s="31">
        <v>40221</v>
      </c>
      <c r="Z89" s="31">
        <v>40221</v>
      </c>
      <c r="AA89" s="24"/>
      <c r="AB89" s="24">
        <v>8455036</v>
      </c>
      <c r="AC89" s="24"/>
      <c r="AD89" s="24"/>
      <c r="AE89" s="24"/>
      <c r="AF89" s="24"/>
      <c r="AG89" s="24"/>
      <c r="AH89" s="24"/>
      <c r="AI89" s="24"/>
      <c r="AJ89" s="394" t="s">
        <v>406</v>
      </c>
      <c r="AK89" s="297">
        <f t="shared" si="1"/>
        <v>8455036</v>
      </c>
      <c r="AL89" s="23"/>
      <c r="AM89" s="23" t="s">
        <v>431</v>
      </c>
      <c r="AN89" s="23">
        <v>3112821705</v>
      </c>
      <c r="AO89" s="53" t="s">
        <v>814</v>
      </c>
      <c r="AP89" s="276" t="s">
        <v>1230</v>
      </c>
      <c r="AQ89" s="345" t="s">
        <v>1229</v>
      </c>
      <c r="AR89" s="276">
        <v>0</v>
      </c>
      <c r="AS89" s="905" t="s">
        <v>1855</v>
      </c>
    </row>
    <row r="90" spans="1:45" s="37" customFormat="1" ht="51" x14ac:dyDescent="0.25">
      <c r="A90" s="27"/>
      <c r="B90" s="323" t="s">
        <v>432</v>
      </c>
      <c r="C90" s="89" t="s">
        <v>411</v>
      </c>
      <c r="D90" s="1552" t="s">
        <v>2085</v>
      </c>
      <c r="E90" s="89" t="s">
        <v>1365</v>
      </c>
      <c r="F90" s="2221" t="s">
        <v>433</v>
      </c>
      <c r="G90" s="2221"/>
      <c r="H90" s="2221"/>
      <c r="I90" s="2221"/>
      <c r="J90" s="301">
        <v>40004</v>
      </c>
      <c r="K90" s="324" t="s">
        <v>417</v>
      </c>
      <c r="L90" s="91">
        <v>40004</v>
      </c>
      <c r="M90" s="76"/>
      <c r="N90" s="301"/>
      <c r="O90" s="301"/>
      <c r="P90" s="323"/>
      <c r="Q90" s="325"/>
      <c r="R90" s="325"/>
      <c r="S90" s="325"/>
      <c r="T90" s="325"/>
      <c r="U90" s="325"/>
      <c r="V90" s="90"/>
      <c r="W90" s="90"/>
      <c r="X90" s="90"/>
      <c r="Y90" s="301"/>
      <c r="Z90" s="301"/>
      <c r="AA90" s="92"/>
      <c r="AB90" s="92"/>
      <c r="AC90" s="92"/>
      <c r="AD90" s="92"/>
      <c r="AE90" s="92"/>
      <c r="AF90" s="92"/>
      <c r="AG90" s="92"/>
      <c r="AH90" s="92"/>
      <c r="AI90" s="92"/>
      <c r="AJ90" s="93"/>
      <c r="AK90" s="297">
        <f t="shared" si="1"/>
        <v>0</v>
      </c>
      <c r="AL90" s="93"/>
      <c r="AM90" s="326"/>
      <c r="AN90" s="93"/>
      <c r="AO90" s="909"/>
      <c r="AP90" s="280"/>
      <c r="AQ90" s="346"/>
      <c r="AR90" s="280"/>
      <c r="AS90" s="903" t="s">
        <v>514</v>
      </c>
    </row>
    <row r="91" spans="1:45" s="27" customFormat="1" ht="58.5" customHeight="1" x14ac:dyDescent="0.25">
      <c r="A91" s="27">
        <v>52</v>
      </c>
      <c r="B91" s="30" t="s">
        <v>434</v>
      </c>
      <c r="C91" s="17" t="s">
        <v>457</v>
      </c>
      <c r="D91" s="30" t="s">
        <v>401</v>
      </c>
      <c r="E91" s="17" t="s">
        <v>435</v>
      </c>
      <c r="F91" s="18" t="s">
        <v>436</v>
      </c>
      <c r="G91" s="19" t="s">
        <v>437</v>
      </c>
      <c r="H91" s="20">
        <v>39962</v>
      </c>
      <c r="I91" s="21">
        <v>7179879</v>
      </c>
      <c r="J91" s="31">
        <v>40004</v>
      </c>
      <c r="K91" s="32" t="s">
        <v>418</v>
      </c>
      <c r="L91" s="20">
        <v>40004</v>
      </c>
      <c r="M91" s="21">
        <v>6974740</v>
      </c>
      <c r="N91" s="31">
        <v>40007</v>
      </c>
      <c r="O91" s="31">
        <v>40028</v>
      </c>
      <c r="P91" s="30">
        <v>2</v>
      </c>
      <c r="Q91" s="67">
        <v>6974740</v>
      </c>
      <c r="R91" s="60"/>
      <c r="S91" s="60"/>
      <c r="T91" s="60"/>
      <c r="U91" s="60"/>
      <c r="V91" s="18">
        <v>0</v>
      </c>
      <c r="W91" s="18">
        <v>0</v>
      </c>
      <c r="X91" s="18">
        <v>0</v>
      </c>
      <c r="Y91" s="762">
        <v>40087</v>
      </c>
      <c r="Z91" s="31">
        <v>40170</v>
      </c>
      <c r="AA91" s="24"/>
      <c r="AB91" s="24">
        <v>6974740</v>
      </c>
      <c r="AC91" s="24"/>
      <c r="AD91" s="24"/>
      <c r="AE91" s="24"/>
      <c r="AF91" s="24"/>
      <c r="AG91" s="24"/>
      <c r="AH91" s="24"/>
      <c r="AI91" s="24"/>
      <c r="AJ91" s="394" t="s">
        <v>406</v>
      </c>
      <c r="AK91" s="297">
        <f t="shared" si="1"/>
        <v>6974740</v>
      </c>
      <c r="AL91" s="23"/>
      <c r="AM91" s="23" t="s">
        <v>438</v>
      </c>
      <c r="AN91" s="23">
        <v>3134965521</v>
      </c>
      <c r="AO91" s="53"/>
      <c r="AP91" s="276" t="s">
        <v>1230</v>
      </c>
      <c r="AQ91" s="345" t="s">
        <v>1229</v>
      </c>
      <c r="AR91" s="276">
        <v>0</v>
      </c>
      <c r="AS91" s="903" t="s">
        <v>1853</v>
      </c>
    </row>
    <row r="92" spans="1:45" s="27" customFormat="1" ht="59.25" customHeight="1" x14ac:dyDescent="0.25">
      <c r="A92" s="27">
        <v>53</v>
      </c>
      <c r="B92" s="30" t="s">
        <v>439</v>
      </c>
      <c r="C92" s="17" t="s">
        <v>457</v>
      </c>
      <c r="D92" s="30" t="s">
        <v>401</v>
      </c>
      <c r="E92" s="17" t="s">
        <v>440</v>
      </c>
      <c r="F92" s="18" t="s">
        <v>441</v>
      </c>
      <c r="G92" s="19" t="s">
        <v>442</v>
      </c>
      <c r="H92" s="20">
        <v>39962</v>
      </c>
      <c r="I92" s="21">
        <v>8206219</v>
      </c>
      <c r="J92" s="31">
        <v>40004</v>
      </c>
      <c r="K92" s="32" t="s">
        <v>443</v>
      </c>
      <c r="L92" s="20">
        <v>40004</v>
      </c>
      <c r="M92" s="21">
        <v>7971754</v>
      </c>
      <c r="N92" s="31">
        <v>40007</v>
      </c>
      <c r="O92" s="31">
        <v>40028</v>
      </c>
      <c r="P92" s="30">
        <v>2</v>
      </c>
      <c r="Q92" s="67">
        <v>7971754</v>
      </c>
      <c r="R92" s="60"/>
      <c r="S92" s="60"/>
      <c r="T92" s="60"/>
      <c r="U92" s="60"/>
      <c r="V92" s="18">
        <v>0</v>
      </c>
      <c r="W92" s="18">
        <v>0</v>
      </c>
      <c r="X92" s="18">
        <v>0</v>
      </c>
      <c r="Y92" s="764">
        <v>40087</v>
      </c>
      <c r="Z92" s="31">
        <v>40087</v>
      </c>
      <c r="AA92" s="24"/>
      <c r="AB92" s="24">
        <v>7971754</v>
      </c>
      <c r="AC92" s="24"/>
      <c r="AD92" s="24"/>
      <c r="AE92" s="24"/>
      <c r="AF92" s="24"/>
      <c r="AG92" s="24"/>
      <c r="AH92" s="24"/>
      <c r="AI92" s="24"/>
      <c r="AJ92" s="23" t="s">
        <v>406</v>
      </c>
      <c r="AK92" s="297">
        <f t="shared" si="1"/>
        <v>7971754</v>
      </c>
      <c r="AL92" s="23"/>
      <c r="AM92" s="23" t="s">
        <v>90</v>
      </c>
      <c r="AN92" s="23">
        <v>3203067058</v>
      </c>
      <c r="AO92" s="53"/>
      <c r="AP92" s="276" t="s">
        <v>1230</v>
      </c>
      <c r="AQ92" s="345" t="s">
        <v>1229</v>
      </c>
      <c r="AR92" s="276">
        <v>0</v>
      </c>
      <c r="AS92" s="903" t="s">
        <v>1853</v>
      </c>
    </row>
    <row r="93" spans="1:45" s="27" customFormat="1" ht="177" customHeight="1" x14ac:dyDescent="0.25">
      <c r="A93" s="1553">
        <v>54</v>
      </c>
      <c r="B93" s="30" t="s">
        <v>444</v>
      </c>
      <c r="C93" s="74" t="s">
        <v>456</v>
      </c>
      <c r="D93" s="30" t="s">
        <v>401</v>
      </c>
      <c r="E93" s="17" t="s">
        <v>445</v>
      </c>
      <c r="F93" s="18" t="s">
        <v>446</v>
      </c>
      <c r="G93" s="19" t="s">
        <v>447</v>
      </c>
      <c r="H93" s="20">
        <v>39962</v>
      </c>
      <c r="I93" s="21">
        <v>12263179</v>
      </c>
      <c r="J93" s="31">
        <v>40004</v>
      </c>
      <c r="K93" s="32" t="s">
        <v>448</v>
      </c>
      <c r="L93" s="20">
        <v>40004</v>
      </c>
      <c r="M93" s="21">
        <v>11471590</v>
      </c>
      <c r="N93" s="31">
        <v>40007</v>
      </c>
      <c r="O93" s="31">
        <v>40007</v>
      </c>
      <c r="P93" s="30">
        <v>2</v>
      </c>
      <c r="Q93" s="67">
        <v>11471590</v>
      </c>
      <c r="R93" s="60"/>
      <c r="S93" s="60"/>
      <c r="T93" s="60"/>
      <c r="U93" s="60"/>
      <c r="V93" s="18">
        <v>0</v>
      </c>
      <c r="W93" s="18">
        <v>0</v>
      </c>
      <c r="X93" s="18">
        <v>0</v>
      </c>
      <c r="Y93" s="389">
        <v>40099</v>
      </c>
      <c r="Z93" s="31">
        <v>40099</v>
      </c>
      <c r="AA93" s="24"/>
      <c r="AB93" s="24">
        <v>11471590</v>
      </c>
      <c r="AC93" s="24"/>
      <c r="AD93" s="24"/>
      <c r="AE93" s="24"/>
      <c r="AF93" s="24"/>
      <c r="AG93" s="24"/>
      <c r="AH93" s="24"/>
      <c r="AI93" s="24"/>
      <c r="AJ93" s="766" t="s">
        <v>406</v>
      </c>
      <c r="AK93" s="297">
        <f>AA93+AB93+AC93+AD93+AE93+AG93+AI93</f>
        <v>11471590</v>
      </c>
      <c r="AL93" s="23"/>
      <c r="AM93" s="23" t="s">
        <v>449</v>
      </c>
      <c r="AN93" s="23">
        <v>3208353629</v>
      </c>
      <c r="AO93" s="53"/>
      <c r="AP93" s="276" t="s">
        <v>1230</v>
      </c>
      <c r="AQ93" s="345" t="s">
        <v>1229</v>
      </c>
      <c r="AR93" s="276"/>
      <c r="AS93" s="904" t="s">
        <v>1853</v>
      </c>
    </row>
    <row r="94" spans="1:45" s="27" customFormat="1" ht="59.25" customHeight="1" x14ac:dyDescent="0.25">
      <c r="A94" s="1359">
        <v>55</v>
      </c>
      <c r="B94" s="30" t="s">
        <v>400</v>
      </c>
      <c r="C94" s="17" t="s">
        <v>457</v>
      </c>
      <c r="D94" s="30" t="s">
        <v>401</v>
      </c>
      <c r="E94" s="765" t="s">
        <v>229</v>
      </c>
      <c r="F94" s="434" t="s">
        <v>1636</v>
      </c>
      <c r="G94" s="19" t="s">
        <v>570</v>
      </c>
      <c r="H94" s="20">
        <v>39967</v>
      </c>
      <c r="I94" s="21">
        <v>13764000</v>
      </c>
      <c r="J94" s="31">
        <v>40004</v>
      </c>
      <c r="K94" s="32" t="s">
        <v>571</v>
      </c>
      <c r="L94" s="20">
        <v>40004</v>
      </c>
      <c r="M94" s="21">
        <v>12636356</v>
      </c>
      <c r="N94" s="31">
        <v>39994</v>
      </c>
      <c r="O94" s="31">
        <v>40011</v>
      </c>
      <c r="P94" s="30">
        <v>3</v>
      </c>
      <c r="Q94" s="67">
        <v>12636356</v>
      </c>
      <c r="R94" s="60"/>
      <c r="S94" s="60"/>
      <c r="T94" s="60"/>
      <c r="U94" s="60"/>
      <c r="V94" s="18">
        <v>0</v>
      </c>
      <c r="W94" s="18">
        <v>0</v>
      </c>
      <c r="X94" s="18">
        <v>0</v>
      </c>
      <c r="Y94" s="764">
        <v>40102</v>
      </c>
      <c r="Z94" s="31">
        <v>40178</v>
      </c>
      <c r="AA94" s="24"/>
      <c r="AB94" s="24">
        <v>12636356</v>
      </c>
      <c r="AC94" s="24"/>
      <c r="AD94" s="24"/>
      <c r="AE94" s="24"/>
      <c r="AF94" s="24"/>
      <c r="AG94" s="24"/>
      <c r="AH94" s="24"/>
      <c r="AI94" s="24"/>
      <c r="AJ94" s="23" t="s">
        <v>111</v>
      </c>
      <c r="AK94" s="297">
        <f>AA94+AB94+AC94+AD94+AE94+AG94+AI94</f>
        <v>12636356</v>
      </c>
      <c r="AL94" s="23"/>
      <c r="AM94" s="23" t="s">
        <v>142</v>
      </c>
      <c r="AN94" s="23">
        <v>3133907436</v>
      </c>
      <c r="AO94" s="53"/>
      <c r="AP94" s="276" t="s">
        <v>1230</v>
      </c>
      <c r="AQ94" s="345" t="s">
        <v>1229</v>
      </c>
      <c r="AR94" s="276">
        <v>0</v>
      </c>
      <c r="AS94" s="903" t="s">
        <v>1853</v>
      </c>
    </row>
    <row r="95" spans="1:45" s="27" customFormat="1" ht="63.75" x14ac:dyDescent="0.25">
      <c r="A95" s="1359">
        <v>56</v>
      </c>
      <c r="B95" s="30" t="s">
        <v>342</v>
      </c>
      <c r="C95" s="17" t="s">
        <v>343</v>
      </c>
      <c r="D95" s="30" t="s">
        <v>42</v>
      </c>
      <c r="E95" s="17" t="s">
        <v>344</v>
      </c>
      <c r="F95" s="18" t="s">
        <v>345</v>
      </c>
      <c r="G95" s="19" t="s">
        <v>346</v>
      </c>
      <c r="H95" s="20">
        <v>39959</v>
      </c>
      <c r="I95" s="21">
        <v>12000000</v>
      </c>
      <c r="J95" s="31">
        <v>40022</v>
      </c>
      <c r="K95" s="32" t="s">
        <v>592</v>
      </c>
      <c r="L95" s="20">
        <v>40022</v>
      </c>
      <c r="M95" s="21">
        <v>11996231</v>
      </c>
      <c r="N95" s="31">
        <v>40023</v>
      </c>
      <c r="O95" s="31">
        <v>40037</v>
      </c>
      <c r="P95" s="30">
        <v>30</v>
      </c>
      <c r="Q95" s="67">
        <v>11996231</v>
      </c>
      <c r="R95" s="60"/>
      <c r="S95" s="60"/>
      <c r="T95" s="60"/>
      <c r="U95" s="60"/>
      <c r="V95" s="18">
        <v>0</v>
      </c>
      <c r="W95" s="18">
        <v>0</v>
      </c>
      <c r="X95" s="18">
        <v>0</v>
      </c>
      <c r="Y95" s="31">
        <v>40067</v>
      </c>
      <c r="Z95" s="31">
        <v>40081</v>
      </c>
      <c r="AA95" s="24"/>
      <c r="AB95" s="24">
        <v>11846260</v>
      </c>
      <c r="AC95" s="24"/>
      <c r="AD95" s="24"/>
      <c r="AE95" s="24"/>
      <c r="AF95" s="24"/>
      <c r="AG95" s="24"/>
      <c r="AH95" s="24"/>
      <c r="AI95" s="24"/>
      <c r="AJ95" s="23" t="s">
        <v>347</v>
      </c>
      <c r="AK95" s="297">
        <f t="shared" ref="AK95:AK102" si="2">AA95+AB95+AC95+AD95+AE95+AG95+AI95</f>
        <v>11846260</v>
      </c>
      <c r="AL95" s="78" t="s">
        <v>292</v>
      </c>
      <c r="AM95" s="23" t="s">
        <v>348</v>
      </c>
      <c r="AN95" s="23">
        <v>3112621766</v>
      </c>
      <c r="AO95" s="53">
        <v>149971</v>
      </c>
      <c r="AP95" s="276" t="s">
        <v>1229</v>
      </c>
      <c r="AQ95" s="345" t="s">
        <v>1229</v>
      </c>
      <c r="AR95" s="276" t="s">
        <v>1229</v>
      </c>
      <c r="AS95" s="903" t="s">
        <v>1853</v>
      </c>
    </row>
    <row r="96" spans="1:45" s="27" customFormat="1" ht="38.25" x14ac:dyDescent="0.25">
      <c r="A96" s="1359">
        <v>57</v>
      </c>
      <c r="B96" s="30" t="s">
        <v>349</v>
      </c>
      <c r="C96" s="17" t="s">
        <v>350</v>
      </c>
      <c r="D96" s="1552" t="s">
        <v>2086</v>
      </c>
      <c r="E96" s="17" t="s">
        <v>351</v>
      </c>
      <c r="F96" s="18" t="s">
        <v>352</v>
      </c>
      <c r="G96" s="19" t="s">
        <v>353</v>
      </c>
      <c r="H96" s="20">
        <v>39959</v>
      </c>
      <c r="I96" s="21">
        <v>15000000</v>
      </c>
      <c r="J96" s="31">
        <v>40022</v>
      </c>
      <c r="K96" s="32" t="s">
        <v>593</v>
      </c>
      <c r="L96" s="20">
        <v>40022</v>
      </c>
      <c r="M96" s="21">
        <v>11992003</v>
      </c>
      <c r="N96" s="31">
        <v>40022</v>
      </c>
      <c r="O96" s="318" t="s">
        <v>1242</v>
      </c>
      <c r="P96" s="30">
        <v>30</v>
      </c>
      <c r="Q96" s="67">
        <v>11992003</v>
      </c>
      <c r="R96" s="60"/>
      <c r="S96" s="60"/>
      <c r="T96" s="60"/>
      <c r="U96" s="60"/>
      <c r="V96" s="18">
        <v>0</v>
      </c>
      <c r="W96" s="18">
        <v>0</v>
      </c>
      <c r="X96" s="18">
        <v>0</v>
      </c>
      <c r="Y96" s="301"/>
      <c r="Z96" s="31"/>
      <c r="AA96" s="24"/>
      <c r="AB96" s="24"/>
      <c r="AC96" s="24"/>
      <c r="AD96" s="24"/>
      <c r="AE96" s="24"/>
      <c r="AF96" s="24"/>
      <c r="AG96" s="24">
        <v>11992003</v>
      </c>
      <c r="AH96" s="24"/>
      <c r="AI96" s="24"/>
      <c r="AJ96" s="23" t="s">
        <v>125</v>
      </c>
      <c r="AK96" s="297">
        <f t="shared" si="2"/>
        <v>11992003</v>
      </c>
      <c r="AL96" s="78" t="s">
        <v>354</v>
      </c>
      <c r="AM96" s="23" t="s">
        <v>355</v>
      </c>
      <c r="AN96" s="23">
        <v>3133324742</v>
      </c>
      <c r="AO96" s="53"/>
      <c r="AP96" s="276"/>
      <c r="AQ96" s="345"/>
      <c r="AR96" s="276"/>
      <c r="AS96" s="903" t="s">
        <v>514</v>
      </c>
    </row>
    <row r="97" spans="1:45" s="27" customFormat="1" ht="38.25" x14ac:dyDescent="0.25">
      <c r="A97" s="1359">
        <v>58</v>
      </c>
      <c r="B97" s="30" t="s">
        <v>382</v>
      </c>
      <c r="C97" s="17" t="s">
        <v>384</v>
      </c>
      <c r="D97" s="30" t="s">
        <v>42</v>
      </c>
      <c r="E97" s="17" t="s">
        <v>385</v>
      </c>
      <c r="F97" s="18" t="s">
        <v>386</v>
      </c>
      <c r="G97" s="19" t="s">
        <v>387</v>
      </c>
      <c r="H97" s="20">
        <v>39988</v>
      </c>
      <c r="I97" s="21">
        <v>2100000</v>
      </c>
      <c r="J97" s="31">
        <v>40022</v>
      </c>
      <c r="K97" s="32" t="s">
        <v>594</v>
      </c>
      <c r="L97" s="20">
        <v>40022</v>
      </c>
      <c r="M97" s="21">
        <v>2083934</v>
      </c>
      <c r="N97" s="31">
        <v>40031</v>
      </c>
      <c r="O97" s="31">
        <v>40031</v>
      </c>
      <c r="P97" s="30">
        <v>30</v>
      </c>
      <c r="Q97" s="67">
        <v>2083934</v>
      </c>
      <c r="R97" s="60"/>
      <c r="S97" s="60"/>
      <c r="T97" s="60"/>
      <c r="U97" s="60"/>
      <c r="V97" s="18">
        <v>0</v>
      </c>
      <c r="W97" s="18">
        <v>0</v>
      </c>
      <c r="X97" s="18">
        <v>0</v>
      </c>
      <c r="Y97" s="31">
        <v>40046</v>
      </c>
      <c r="Z97" s="31">
        <v>40081</v>
      </c>
      <c r="AA97" s="24"/>
      <c r="AB97" s="24">
        <v>2083934</v>
      </c>
      <c r="AC97" s="24"/>
      <c r="AD97" s="24"/>
      <c r="AE97" s="24"/>
      <c r="AF97" s="24"/>
      <c r="AG97" s="24"/>
      <c r="AH97" s="24"/>
      <c r="AI97" s="24"/>
      <c r="AJ97" s="23" t="s">
        <v>125</v>
      </c>
      <c r="AK97" s="297">
        <f t="shared" si="2"/>
        <v>2083934</v>
      </c>
      <c r="AL97" s="78" t="s">
        <v>394</v>
      </c>
      <c r="AM97" s="23" t="s">
        <v>348</v>
      </c>
      <c r="AN97" s="23">
        <v>3132915294</v>
      </c>
      <c r="AO97" s="53"/>
      <c r="AP97" s="276" t="s">
        <v>1229</v>
      </c>
      <c r="AQ97" s="345"/>
      <c r="AR97" s="276" t="s">
        <v>1229</v>
      </c>
      <c r="AS97" s="903" t="s">
        <v>1853</v>
      </c>
    </row>
    <row r="98" spans="1:45" s="27" customFormat="1" ht="38.25" x14ac:dyDescent="0.25">
      <c r="A98" s="1359">
        <v>59</v>
      </c>
      <c r="B98" s="30" t="s">
        <v>383</v>
      </c>
      <c r="C98" s="17" t="s">
        <v>388</v>
      </c>
      <c r="D98" s="30" t="s">
        <v>42</v>
      </c>
      <c r="E98" s="17" t="s">
        <v>389</v>
      </c>
      <c r="F98" s="18" t="s">
        <v>390</v>
      </c>
      <c r="G98" s="19" t="s">
        <v>391</v>
      </c>
      <c r="H98" s="20">
        <v>39951</v>
      </c>
      <c r="I98" s="21">
        <v>13900000</v>
      </c>
      <c r="J98" s="31">
        <v>40022</v>
      </c>
      <c r="K98" s="32" t="s">
        <v>595</v>
      </c>
      <c r="L98" s="20">
        <v>40022</v>
      </c>
      <c r="M98" s="21">
        <v>13897213</v>
      </c>
      <c r="N98" s="31">
        <v>40023</v>
      </c>
      <c r="O98" s="31">
        <v>40043</v>
      </c>
      <c r="P98" s="30">
        <v>30</v>
      </c>
      <c r="Q98" s="67">
        <v>13897213</v>
      </c>
      <c r="R98" s="60"/>
      <c r="S98" s="60"/>
      <c r="T98" s="60"/>
      <c r="U98" s="60"/>
      <c r="V98" s="18">
        <v>0</v>
      </c>
      <c r="W98" s="18">
        <v>0</v>
      </c>
      <c r="X98" s="18">
        <v>0</v>
      </c>
      <c r="Y98" s="31">
        <v>40074</v>
      </c>
      <c r="Z98" s="352">
        <v>40113</v>
      </c>
      <c r="AA98" s="24"/>
      <c r="AB98" s="24">
        <v>13897213</v>
      </c>
      <c r="AC98" s="24"/>
      <c r="AD98" s="24"/>
      <c r="AE98" s="24"/>
      <c r="AF98" s="24"/>
      <c r="AG98" s="24"/>
      <c r="AH98" s="24"/>
      <c r="AI98" s="24"/>
      <c r="AJ98" s="23" t="s">
        <v>125</v>
      </c>
      <c r="AK98" s="297">
        <f t="shared" si="2"/>
        <v>13897213</v>
      </c>
      <c r="AL98" s="78" t="s">
        <v>393</v>
      </c>
      <c r="AM98" s="23" t="s">
        <v>90</v>
      </c>
      <c r="AN98" s="23">
        <v>3125220225</v>
      </c>
      <c r="AO98" s="53"/>
      <c r="AP98" s="276" t="s">
        <v>1229</v>
      </c>
      <c r="AQ98" s="345" t="s">
        <v>1243</v>
      </c>
      <c r="AR98" s="276" t="s">
        <v>1229</v>
      </c>
      <c r="AS98" s="903" t="s">
        <v>1853</v>
      </c>
    </row>
    <row r="99" spans="1:45" s="27" customFormat="1" ht="38.25" x14ac:dyDescent="0.25">
      <c r="A99" s="1359">
        <v>60</v>
      </c>
      <c r="B99" s="30" t="s">
        <v>356</v>
      </c>
      <c r="C99" s="17" t="s">
        <v>357</v>
      </c>
      <c r="D99" s="30" t="s">
        <v>42</v>
      </c>
      <c r="E99" s="17" t="s">
        <v>358</v>
      </c>
      <c r="F99" s="18" t="s">
        <v>359</v>
      </c>
      <c r="G99" s="19" t="s">
        <v>360</v>
      </c>
      <c r="H99" s="20">
        <v>39959</v>
      </c>
      <c r="I99" s="21">
        <v>7000000</v>
      </c>
      <c r="J99" s="31">
        <v>40022</v>
      </c>
      <c r="K99" s="32" t="s">
        <v>596</v>
      </c>
      <c r="L99" s="20">
        <v>40022</v>
      </c>
      <c r="M99" s="21">
        <v>6985484</v>
      </c>
      <c r="N99" s="31">
        <v>40029</v>
      </c>
      <c r="O99" s="31">
        <v>40031</v>
      </c>
      <c r="P99" s="30">
        <v>15</v>
      </c>
      <c r="Q99" s="67">
        <v>6985484</v>
      </c>
      <c r="R99" s="60"/>
      <c r="S99" s="60"/>
      <c r="T99" s="60"/>
      <c r="U99" s="60"/>
      <c r="V99" s="18">
        <v>0</v>
      </c>
      <c r="W99" s="18">
        <v>0</v>
      </c>
      <c r="X99" s="18">
        <v>0</v>
      </c>
      <c r="Y99" s="31">
        <v>40045</v>
      </c>
      <c r="Z99" s="31">
        <v>40053</v>
      </c>
      <c r="AA99" s="24"/>
      <c r="AB99" s="24">
        <v>6985484</v>
      </c>
      <c r="AC99" s="24"/>
      <c r="AD99" s="24"/>
      <c r="AE99" s="24"/>
      <c r="AF99" s="24"/>
      <c r="AG99" s="24"/>
      <c r="AH99" s="24"/>
      <c r="AI99" s="24"/>
      <c r="AJ99" s="23" t="s">
        <v>347</v>
      </c>
      <c r="AK99" s="297">
        <f t="shared" si="2"/>
        <v>6985484</v>
      </c>
      <c r="AL99" s="78" t="s">
        <v>361</v>
      </c>
      <c r="AM99" s="23" t="s">
        <v>362</v>
      </c>
      <c r="AN99" s="23">
        <v>3202384801</v>
      </c>
      <c r="AO99" s="53"/>
      <c r="AP99" s="276" t="s">
        <v>1229</v>
      </c>
      <c r="AQ99" s="345" t="s">
        <v>1244</v>
      </c>
      <c r="AR99" s="276" t="s">
        <v>1229</v>
      </c>
      <c r="AS99" s="903" t="s">
        <v>1853</v>
      </c>
    </row>
    <row r="100" spans="1:45" s="220" customFormat="1" ht="25.5" x14ac:dyDescent="0.25">
      <c r="A100" s="27">
        <v>61</v>
      </c>
      <c r="B100" s="327" t="s">
        <v>363</v>
      </c>
      <c r="C100" s="213" t="s">
        <v>364</v>
      </c>
      <c r="D100" s="327" t="s">
        <v>42</v>
      </c>
      <c r="E100" s="213" t="s">
        <v>365</v>
      </c>
      <c r="F100" s="214" t="s">
        <v>366</v>
      </c>
      <c r="G100" s="215" t="s">
        <v>367</v>
      </c>
      <c r="H100" s="216">
        <v>39959</v>
      </c>
      <c r="I100" s="217">
        <v>6000000</v>
      </c>
      <c r="J100" s="328">
        <v>40022</v>
      </c>
      <c r="K100" s="329" t="s">
        <v>597</v>
      </c>
      <c r="L100" s="216">
        <v>40022</v>
      </c>
      <c r="M100" s="217">
        <v>5988950</v>
      </c>
      <c r="N100" s="328">
        <v>40028</v>
      </c>
      <c r="O100" s="328">
        <v>40022</v>
      </c>
      <c r="P100" s="327">
        <v>15</v>
      </c>
      <c r="Q100" s="330">
        <v>5988950</v>
      </c>
      <c r="R100" s="330"/>
      <c r="S100" s="330"/>
      <c r="T100" s="330"/>
      <c r="U100" s="330"/>
      <c r="V100" s="214">
        <v>0</v>
      </c>
      <c r="W100" s="214">
        <v>0</v>
      </c>
      <c r="X100" s="214">
        <v>0</v>
      </c>
      <c r="Y100" s="328">
        <v>40037</v>
      </c>
      <c r="Z100" s="31">
        <v>40081</v>
      </c>
      <c r="AA100" s="218"/>
      <c r="AB100" s="218">
        <v>5988950</v>
      </c>
      <c r="AC100" s="218"/>
      <c r="AD100" s="218"/>
      <c r="AE100" s="218"/>
      <c r="AF100" s="218"/>
      <c r="AG100" s="218"/>
      <c r="AH100" s="218"/>
      <c r="AI100" s="218"/>
      <c r="AJ100" s="219" t="s">
        <v>125</v>
      </c>
      <c r="AK100" s="331">
        <f t="shared" si="2"/>
        <v>5988950</v>
      </c>
      <c r="AL100" s="332" t="s">
        <v>368</v>
      </c>
      <c r="AM100" s="219" t="s">
        <v>369</v>
      </c>
      <c r="AN100" s="219">
        <v>3118215637</v>
      </c>
      <c r="AO100" s="910"/>
      <c r="AP100" s="281" t="s">
        <v>1229</v>
      </c>
      <c r="AQ100" s="349" t="s">
        <v>1229</v>
      </c>
      <c r="AR100" s="281" t="s">
        <v>1229</v>
      </c>
      <c r="AS100" s="903" t="s">
        <v>1853</v>
      </c>
    </row>
    <row r="101" spans="1:45" s="27" customFormat="1" ht="38.25" x14ac:dyDescent="0.25">
      <c r="A101" s="27">
        <v>62</v>
      </c>
      <c r="B101" s="30" t="s">
        <v>370</v>
      </c>
      <c r="C101" s="17" t="s">
        <v>371</v>
      </c>
      <c r="D101" s="30" t="s">
        <v>42</v>
      </c>
      <c r="E101" s="17" t="s">
        <v>372</v>
      </c>
      <c r="F101" s="18" t="s">
        <v>373</v>
      </c>
      <c r="G101" s="19" t="s">
        <v>374</v>
      </c>
      <c r="H101" s="20">
        <v>39988</v>
      </c>
      <c r="I101" s="21">
        <v>10000000</v>
      </c>
      <c r="J101" s="31">
        <v>40022</v>
      </c>
      <c r="K101" s="32" t="s">
        <v>598</v>
      </c>
      <c r="L101" s="20">
        <v>40022</v>
      </c>
      <c r="M101" s="21">
        <v>9998021</v>
      </c>
      <c r="N101" s="31">
        <v>40022</v>
      </c>
      <c r="O101" s="31">
        <v>40043</v>
      </c>
      <c r="P101" s="30">
        <v>30</v>
      </c>
      <c r="Q101" s="67">
        <v>9998021</v>
      </c>
      <c r="R101" s="60"/>
      <c r="S101" s="60"/>
      <c r="T101" s="60"/>
      <c r="U101" s="60"/>
      <c r="V101" s="18">
        <v>0</v>
      </c>
      <c r="W101" s="18">
        <v>0</v>
      </c>
      <c r="X101" s="18">
        <v>0</v>
      </c>
      <c r="Y101" s="31">
        <v>40074</v>
      </c>
      <c r="Z101" s="31">
        <v>40084</v>
      </c>
      <c r="AA101" s="24"/>
      <c r="AB101" s="24">
        <v>9997766</v>
      </c>
      <c r="AC101" s="24"/>
      <c r="AD101" s="24"/>
      <c r="AE101" s="24"/>
      <c r="AF101" s="24"/>
      <c r="AG101" s="24"/>
      <c r="AH101" s="24"/>
      <c r="AI101" s="24"/>
      <c r="AJ101" s="23" t="s">
        <v>125</v>
      </c>
      <c r="AK101" s="297">
        <f t="shared" si="2"/>
        <v>9997766</v>
      </c>
      <c r="AL101" s="78" t="s">
        <v>375</v>
      </c>
      <c r="AM101" s="23" t="s">
        <v>376</v>
      </c>
      <c r="AN101" s="23">
        <v>3142281677</v>
      </c>
      <c r="AO101" s="53">
        <v>255</v>
      </c>
      <c r="AP101" s="276" t="s">
        <v>1229</v>
      </c>
      <c r="AQ101" s="345" t="s">
        <v>1229</v>
      </c>
      <c r="AR101" s="276" t="s">
        <v>1229</v>
      </c>
      <c r="AS101" s="903" t="s">
        <v>1853</v>
      </c>
    </row>
    <row r="102" spans="1:45" s="27" customFormat="1" ht="38.25" x14ac:dyDescent="0.25">
      <c r="A102" s="27">
        <v>63</v>
      </c>
      <c r="B102" s="30" t="s">
        <v>377</v>
      </c>
      <c r="C102" s="17" t="s">
        <v>378</v>
      </c>
      <c r="D102" s="30" t="s">
        <v>42</v>
      </c>
      <c r="E102" s="17" t="s">
        <v>87</v>
      </c>
      <c r="F102" s="18" t="s">
        <v>88</v>
      </c>
      <c r="G102" s="19" t="s">
        <v>379</v>
      </c>
      <c r="H102" s="20">
        <v>39959</v>
      </c>
      <c r="I102" s="21">
        <v>13900000</v>
      </c>
      <c r="J102" s="31">
        <v>40022</v>
      </c>
      <c r="K102" s="32" t="s">
        <v>599</v>
      </c>
      <c r="L102" s="20">
        <v>40022</v>
      </c>
      <c r="M102" s="21">
        <v>13888696</v>
      </c>
      <c r="N102" s="31">
        <v>40022</v>
      </c>
      <c r="O102" s="31">
        <v>40043</v>
      </c>
      <c r="P102" s="30">
        <v>30</v>
      </c>
      <c r="Q102" s="67">
        <v>13888696</v>
      </c>
      <c r="R102" s="60"/>
      <c r="S102" s="60"/>
      <c r="T102" s="60"/>
      <c r="U102" s="60"/>
      <c r="V102" s="18">
        <v>0</v>
      </c>
      <c r="W102" s="18">
        <v>0</v>
      </c>
      <c r="X102" s="18">
        <v>0</v>
      </c>
      <c r="Y102" s="31">
        <v>40074</v>
      </c>
      <c r="Z102" s="31">
        <v>40108</v>
      </c>
      <c r="AA102" s="24"/>
      <c r="AB102" s="24">
        <v>13888696</v>
      </c>
      <c r="AC102" s="24"/>
      <c r="AD102" s="24"/>
      <c r="AE102" s="24"/>
      <c r="AF102" s="24"/>
      <c r="AG102" s="24"/>
      <c r="AH102" s="24"/>
      <c r="AI102" s="24"/>
      <c r="AJ102" s="23" t="s">
        <v>125</v>
      </c>
      <c r="AK102" s="297">
        <f t="shared" si="2"/>
        <v>13888696</v>
      </c>
      <c r="AL102" s="78" t="s">
        <v>380</v>
      </c>
      <c r="AM102" s="23" t="s">
        <v>381</v>
      </c>
      <c r="AN102" s="23">
        <v>3138740863</v>
      </c>
      <c r="AO102" s="53"/>
      <c r="AP102" s="276" t="s">
        <v>1229</v>
      </c>
      <c r="AQ102" s="345" t="s">
        <v>1243</v>
      </c>
      <c r="AR102" s="276" t="s">
        <v>1230</v>
      </c>
      <c r="AS102" s="903"/>
    </row>
    <row r="103" spans="1:45" s="27" customFormat="1" ht="144.75" customHeight="1" x14ac:dyDescent="0.25">
      <c r="A103" s="27">
        <v>64</v>
      </c>
      <c r="B103" s="30" t="s">
        <v>450</v>
      </c>
      <c r="C103" s="74" t="s">
        <v>451</v>
      </c>
      <c r="D103" s="30" t="s">
        <v>401</v>
      </c>
      <c r="E103" s="17" t="s">
        <v>452</v>
      </c>
      <c r="F103" s="18" t="s">
        <v>453</v>
      </c>
      <c r="G103" s="19" t="s">
        <v>454</v>
      </c>
      <c r="H103" s="20">
        <v>39995</v>
      </c>
      <c r="I103" s="21">
        <v>10200000</v>
      </c>
      <c r="J103" s="31">
        <v>40022</v>
      </c>
      <c r="K103" s="32" t="s">
        <v>600</v>
      </c>
      <c r="L103" s="20">
        <v>40022</v>
      </c>
      <c r="M103" s="21">
        <v>9822516</v>
      </c>
      <c r="N103" s="31">
        <v>40024</v>
      </c>
      <c r="O103" s="31">
        <v>40024</v>
      </c>
      <c r="P103" s="30">
        <v>2</v>
      </c>
      <c r="Q103" s="67">
        <v>9822516</v>
      </c>
      <c r="R103" s="60"/>
      <c r="S103" s="60"/>
      <c r="T103" s="60"/>
      <c r="U103" s="60"/>
      <c r="V103" s="18">
        <v>0</v>
      </c>
      <c r="W103" s="18">
        <v>0</v>
      </c>
      <c r="X103" s="18">
        <v>0</v>
      </c>
      <c r="Y103" s="31">
        <v>40086</v>
      </c>
      <c r="Z103" s="31"/>
      <c r="AA103" s="24"/>
      <c r="AB103" s="24">
        <v>9822516</v>
      </c>
      <c r="AC103" s="24"/>
      <c r="AD103" s="24"/>
      <c r="AE103" s="24"/>
      <c r="AF103" s="24"/>
      <c r="AG103" s="24"/>
      <c r="AH103" s="24"/>
      <c r="AI103" s="24"/>
      <c r="AJ103" s="23" t="s">
        <v>406</v>
      </c>
      <c r="AK103" s="297">
        <f t="shared" ref="AK103:AK108" si="3">AA103+AB103+AC103+AD103+AE103+AG103+AI103</f>
        <v>9822516</v>
      </c>
      <c r="AL103" s="23"/>
      <c r="AM103" s="23" t="s">
        <v>455</v>
      </c>
      <c r="AN103" s="23">
        <v>3144628867</v>
      </c>
      <c r="AO103" s="53"/>
      <c r="AP103" s="276"/>
      <c r="AQ103" s="345" t="s">
        <v>1229</v>
      </c>
      <c r="AR103" s="276"/>
      <c r="AS103" s="904" t="s">
        <v>514</v>
      </c>
    </row>
    <row r="104" spans="1:45" s="27" customFormat="1" ht="38.25" x14ac:dyDescent="0.25">
      <c r="A104" s="27">
        <v>65</v>
      </c>
      <c r="B104" s="292" t="s">
        <v>515</v>
      </c>
      <c r="C104" s="308" t="s">
        <v>516</v>
      </c>
      <c r="D104" s="292" t="s">
        <v>42</v>
      </c>
      <c r="E104" s="308" t="s">
        <v>172</v>
      </c>
      <c r="F104" s="312" t="s">
        <v>173</v>
      </c>
      <c r="G104" s="322" t="s">
        <v>517</v>
      </c>
      <c r="H104" s="320">
        <v>39951</v>
      </c>
      <c r="I104" s="21">
        <v>10000000</v>
      </c>
      <c r="J104" s="309">
        <v>40022</v>
      </c>
      <c r="K104" s="310" t="s">
        <v>601</v>
      </c>
      <c r="L104" s="320">
        <v>40022</v>
      </c>
      <c r="M104" s="21">
        <v>9856869</v>
      </c>
      <c r="N104" s="309">
        <v>40029</v>
      </c>
      <c r="O104" s="309">
        <v>40052</v>
      </c>
      <c r="P104" s="292">
        <v>1</v>
      </c>
      <c r="Q104" s="130">
        <v>9856869</v>
      </c>
      <c r="R104" s="130"/>
      <c r="S104" s="130"/>
      <c r="T104" s="130"/>
      <c r="U104" s="130"/>
      <c r="V104" s="312">
        <v>0</v>
      </c>
      <c r="W104" s="312">
        <v>0</v>
      </c>
      <c r="X104" s="312">
        <v>0</v>
      </c>
      <c r="Y104" s="309">
        <v>40154</v>
      </c>
      <c r="Z104" s="309">
        <v>40170</v>
      </c>
      <c r="AA104" s="24"/>
      <c r="AB104" s="24">
        <v>9856869</v>
      </c>
      <c r="AC104" s="24"/>
      <c r="AD104" s="24"/>
      <c r="AE104" s="24"/>
      <c r="AF104" s="24"/>
      <c r="AG104" s="24"/>
      <c r="AH104" s="24"/>
      <c r="AI104" s="24"/>
      <c r="AJ104" s="23" t="s">
        <v>125</v>
      </c>
      <c r="AK104" s="297">
        <f t="shared" si="3"/>
        <v>9856869</v>
      </c>
      <c r="AL104" s="78" t="s">
        <v>518</v>
      </c>
      <c r="AM104" s="23" t="s">
        <v>348</v>
      </c>
      <c r="AN104" s="23">
        <v>4290803</v>
      </c>
      <c r="AO104" s="53"/>
      <c r="AP104" s="276"/>
      <c r="AQ104" s="345" t="s">
        <v>1229</v>
      </c>
      <c r="AR104" s="276" t="s">
        <v>1229</v>
      </c>
      <c r="AS104" s="903" t="s">
        <v>1853</v>
      </c>
    </row>
    <row r="105" spans="1:45" s="27" customFormat="1" ht="51" x14ac:dyDescent="0.25">
      <c r="A105" s="27">
        <v>66</v>
      </c>
      <c r="B105" s="30" t="s">
        <v>569</v>
      </c>
      <c r="C105" s="17" t="s">
        <v>530</v>
      </c>
      <c r="D105" s="30" t="s">
        <v>42</v>
      </c>
      <c r="E105" s="17" t="s">
        <v>531</v>
      </c>
      <c r="F105" s="18" t="s">
        <v>532</v>
      </c>
      <c r="G105" s="19" t="s">
        <v>533</v>
      </c>
      <c r="H105" s="20">
        <v>39962</v>
      </c>
      <c r="I105" s="21">
        <v>15000000</v>
      </c>
      <c r="J105" s="31">
        <v>40028</v>
      </c>
      <c r="K105" s="32" t="s">
        <v>765</v>
      </c>
      <c r="L105" s="20">
        <v>40028</v>
      </c>
      <c r="M105" s="21">
        <v>13903533</v>
      </c>
      <c r="N105" s="31">
        <v>40028</v>
      </c>
      <c r="O105" s="31">
        <v>40043</v>
      </c>
      <c r="P105" s="30">
        <v>1</v>
      </c>
      <c r="Q105" s="67">
        <v>13903533</v>
      </c>
      <c r="R105" s="60"/>
      <c r="S105" s="60"/>
      <c r="T105" s="60"/>
      <c r="U105" s="60"/>
      <c r="V105" s="18">
        <v>0</v>
      </c>
      <c r="W105" s="18">
        <v>0</v>
      </c>
      <c r="X105" s="18">
        <v>0</v>
      </c>
      <c r="Y105" s="31">
        <v>40074</v>
      </c>
      <c r="Z105" s="31">
        <v>40088</v>
      </c>
      <c r="AA105" s="24">
        <v>13903533</v>
      </c>
      <c r="AB105" s="24"/>
      <c r="AC105" s="24"/>
      <c r="AD105" s="24"/>
      <c r="AE105" s="24"/>
      <c r="AF105" s="24"/>
      <c r="AG105" s="24"/>
      <c r="AH105" s="24"/>
      <c r="AI105" s="24"/>
      <c r="AJ105" s="23" t="s">
        <v>125</v>
      </c>
      <c r="AK105" s="297">
        <f t="shared" si="3"/>
        <v>13903533</v>
      </c>
      <c r="AL105" s="78" t="s">
        <v>292</v>
      </c>
      <c r="AM105" s="23" t="s">
        <v>534</v>
      </c>
      <c r="AN105" s="23">
        <v>3123123782</v>
      </c>
      <c r="AO105" s="53"/>
      <c r="AP105" s="276" t="s">
        <v>1229</v>
      </c>
      <c r="AQ105" s="345" t="s">
        <v>1243</v>
      </c>
      <c r="AR105" s="276" t="s">
        <v>1229</v>
      </c>
      <c r="AS105" s="903" t="s">
        <v>1853</v>
      </c>
    </row>
    <row r="106" spans="1:45" s="27" customFormat="1" ht="51" x14ac:dyDescent="0.25">
      <c r="A106" s="27">
        <v>67</v>
      </c>
      <c r="B106" s="30" t="s">
        <v>602</v>
      </c>
      <c r="C106" s="17" t="s">
        <v>604</v>
      </c>
      <c r="D106" s="30" t="s">
        <v>42</v>
      </c>
      <c r="E106" s="17" t="s">
        <v>603</v>
      </c>
      <c r="F106" s="18" t="s">
        <v>609</v>
      </c>
      <c r="G106" s="19" t="s">
        <v>610</v>
      </c>
      <c r="H106" s="20">
        <v>40009</v>
      </c>
      <c r="I106" s="21">
        <v>18000000</v>
      </c>
      <c r="J106" s="31">
        <v>40029</v>
      </c>
      <c r="K106" s="32" t="s">
        <v>766</v>
      </c>
      <c r="L106" s="20">
        <v>40029</v>
      </c>
      <c r="M106" s="21">
        <v>13873194</v>
      </c>
      <c r="N106" s="31">
        <v>40031</v>
      </c>
      <c r="O106" s="31">
        <v>40045</v>
      </c>
      <c r="P106" s="30">
        <v>1</v>
      </c>
      <c r="Q106" s="67">
        <v>13873194</v>
      </c>
      <c r="R106" s="60"/>
      <c r="S106" s="60"/>
      <c r="T106" s="60"/>
      <c r="U106" s="60"/>
      <c r="V106" s="18">
        <v>0</v>
      </c>
      <c r="W106" s="18">
        <v>0</v>
      </c>
      <c r="X106" s="18">
        <v>0</v>
      </c>
      <c r="Y106" s="31">
        <v>40076</v>
      </c>
      <c r="Z106" s="31">
        <v>40088</v>
      </c>
      <c r="AA106" s="24"/>
      <c r="AB106" s="24">
        <v>13873194</v>
      </c>
      <c r="AC106" s="24"/>
      <c r="AD106" s="24"/>
      <c r="AE106" s="24"/>
      <c r="AF106" s="24"/>
      <c r="AG106" s="24"/>
      <c r="AH106" s="24"/>
      <c r="AI106" s="24"/>
      <c r="AJ106" s="23" t="s">
        <v>611</v>
      </c>
      <c r="AK106" s="297">
        <f t="shared" si="3"/>
        <v>13873194</v>
      </c>
      <c r="AL106" s="78" t="s">
        <v>1063</v>
      </c>
      <c r="AM106" s="23" t="s">
        <v>612</v>
      </c>
      <c r="AN106" s="23">
        <v>3146551548</v>
      </c>
      <c r="AO106" s="53"/>
      <c r="AP106" s="276" t="s">
        <v>1229</v>
      </c>
      <c r="AQ106" s="345" t="s">
        <v>1229</v>
      </c>
      <c r="AR106" s="276" t="s">
        <v>1229</v>
      </c>
      <c r="AS106" s="903" t="s">
        <v>1853</v>
      </c>
    </row>
    <row r="107" spans="1:45" s="27" customFormat="1" ht="38.25" x14ac:dyDescent="0.25">
      <c r="A107" s="27">
        <v>68</v>
      </c>
      <c r="B107" s="30" t="s">
        <v>605</v>
      </c>
      <c r="C107" s="17" t="s">
        <v>606</v>
      </c>
      <c r="D107" s="30" t="s">
        <v>42</v>
      </c>
      <c r="E107" s="17" t="s">
        <v>607</v>
      </c>
      <c r="F107" s="18" t="s">
        <v>608</v>
      </c>
      <c r="G107" s="19" t="s">
        <v>613</v>
      </c>
      <c r="H107" s="20">
        <v>39959</v>
      </c>
      <c r="I107" s="21">
        <v>6000000</v>
      </c>
      <c r="J107" s="31">
        <v>40029</v>
      </c>
      <c r="K107" s="32" t="s">
        <v>767</v>
      </c>
      <c r="L107" s="20">
        <v>40029</v>
      </c>
      <c r="M107" s="21">
        <v>5887158</v>
      </c>
      <c r="N107" s="40">
        <v>40031</v>
      </c>
      <c r="O107" s="31">
        <v>40045</v>
      </c>
      <c r="P107" s="30">
        <v>1</v>
      </c>
      <c r="Q107" s="67">
        <v>5887158</v>
      </c>
      <c r="R107" s="60"/>
      <c r="S107" s="60"/>
      <c r="T107" s="60"/>
      <c r="U107" s="60"/>
      <c r="V107" s="18">
        <v>0</v>
      </c>
      <c r="W107" s="18">
        <v>0</v>
      </c>
      <c r="X107" s="18">
        <v>0</v>
      </c>
      <c r="Y107" s="31">
        <v>40058</v>
      </c>
      <c r="Z107" s="31">
        <v>40070</v>
      </c>
      <c r="AA107" s="24"/>
      <c r="AB107" s="24">
        <v>5887158</v>
      </c>
      <c r="AC107" s="24"/>
      <c r="AD107" s="24"/>
      <c r="AE107" s="24"/>
      <c r="AF107" s="24"/>
      <c r="AG107" s="24"/>
      <c r="AH107" s="24"/>
      <c r="AI107" s="24"/>
      <c r="AJ107" s="23" t="s">
        <v>125</v>
      </c>
      <c r="AK107" s="297">
        <f t="shared" si="3"/>
        <v>5887158</v>
      </c>
      <c r="AL107" s="78" t="s">
        <v>614</v>
      </c>
      <c r="AM107" s="23" t="s">
        <v>615</v>
      </c>
      <c r="AN107" s="23">
        <v>3117250811</v>
      </c>
      <c r="AO107" s="53"/>
      <c r="AP107" s="276" t="s">
        <v>1229</v>
      </c>
      <c r="AQ107" s="345" t="s">
        <v>1229</v>
      </c>
      <c r="AR107" s="276" t="s">
        <v>1229</v>
      </c>
      <c r="AS107" s="903" t="s">
        <v>1853</v>
      </c>
    </row>
    <row r="108" spans="1:45" s="27" customFormat="1" ht="38.25" x14ac:dyDescent="0.25">
      <c r="A108" s="27">
        <v>69</v>
      </c>
      <c r="B108" s="30" t="s">
        <v>625</v>
      </c>
      <c r="C108" s="17" t="s">
        <v>626</v>
      </c>
      <c r="D108" s="30" t="s">
        <v>42</v>
      </c>
      <c r="E108" s="17" t="s">
        <v>196</v>
      </c>
      <c r="F108" s="18" t="s">
        <v>197</v>
      </c>
      <c r="G108" s="19" t="s">
        <v>627</v>
      </c>
      <c r="H108" s="20">
        <v>39959</v>
      </c>
      <c r="I108" s="21">
        <v>10000000</v>
      </c>
      <c r="J108" s="31">
        <v>40036</v>
      </c>
      <c r="K108" s="32" t="s">
        <v>728</v>
      </c>
      <c r="L108" s="20">
        <v>40036</v>
      </c>
      <c r="M108" s="21">
        <v>9844538</v>
      </c>
      <c r="N108" s="31">
        <v>40037</v>
      </c>
      <c r="O108" s="31">
        <v>40052</v>
      </c>
      <c r="P108" s="30">
        <v>1</v>
      </c>
      <c r="Q108" s="67">
        <v>9844538</v>
      </c>
      <c r="R108" s="60"/>
      <c r="S108" s="60"/>
      <c r="T108" s="60"/>
      <c r="U108" s="60"/>
      <c r="V108" s="18">
        <v>0</v>
      </c>
      <c r="W108" s="18">
        <v>0</v>
      </c>
      <c r="X108" s="18">
        <v>0</v>
      </c>
      <c r="Y108" s="31">
        <v>40079</v>
      </c>
      <c r="Z108" s="31">
        <v>40088</v>
      </c>
      <c r="AA108" s="24"/>
      <c r="AB108" s="24">
        <v>9844538</v>
      </c>
      <c r="AC108" s="24"/>
      <c r="AD108" s="24"/>
      <c r="AE108" s="24"/>
      <c r="AF108" s="24"/>
      <c r="AG108" s="24"/>
      <c r="AH108" s="24"/>
      <c r="AI108" s="24"/>
      <c r="AJ108" s="23" t="s">
        <v>347</v>
      </c>
      <c r="AK108" s="297">
        <f t="shared" si="3"/>
        <v>9844538</v>
      </c>
      <c r="AL108" s="78" t="s">
        <v>628</v>
      </c>
      <c r="AM108" s="23" t="s">
        <v>200</v>
      </c>
      <c r="AN108" s="23">
        <v>3114786584</v>
      </c>
      <c r="AO108" s="53"/>
      <c r="AP108" s="276" t="s">
        <v>1229</v>
      </c>
      <c r="AQ108" s="345" t="s">
        <v>1243</v>
      </c>
      <c r="AR108" s="276" t="s">
        <v>1229</v>
      </c>
      <c r="AS108" s="903" t="s">
        <v>1853</v>
      </c>
    </row>
    <row r="109" spans="1:45" s="27" customFormat="1" ht="38.25" x14ac:dyDescent="0.25">
      <c r="A109" s="27">
        <v>70</v>
      </c>
      <c r="B109" s="30" t="s">
        <v>629</v>
      </c>
      <c r="C109" s="1368" t="s">
        <v>635</v>
      </c>
      <c r="D109" s="30" t="s">
        <v>42</v>
      </c>
      <c r="E109" s="17" t="s">
        <v>630</v>
      </c>
      <c r="F109" s="18" t="s">
        <v>631</v>
      </c>
      <c r="G109" s="19" t="s">
        <v>632</v>
      </c>
      <c r="H109" s="20">
        <v>39989</v>
      </c>
      <c r="I109" s="21">
        <v>13700000</v>
      </c>
      <c r="J109" s="31">
        <v>40036</v>
      </c>
      <c r="K109" s="32" t="s">
        <v>729</v>
      </c>
      <c r="L109" s="20">
        <v>40036</v>
      </c>
      <c r="M109" s="21">
        <v>13660030</v>
      </c>
      <c r="N109" s="31">
        <v>40038</v>
      </c>
      <c r="O109" s="31">
        <v>40056</v>
      </c>
      <c r="P109" s="30">
        <v>1</v>
      </c>
      <c r="Q109" s="67">
        <v>13660030</v>
      </c>
      <c r="R109" s="60"/>
      <c r="S109" s="60"/>
      <c r="T109" s="60"/>
      <c r="U109" s="60"/>
      <c r="V109" s="20">
        <v>40066</v>
      </c>
      <c r="W109" s="18">
        <v>0</v>
      </c>
      <c r="X109" s="73">
        <v>6450000</v>
      </c>
      <c r="Y109" s="31">
        <v>40086</v>
      </c>
      <c r="Z109" s="31">
        <v>40101</v>
      </c>
      <c r="AA109" s="24"/>
      <c r="AB109" s="24">
        <v>13660030</v>
      </c>
      <c r="AC109" s="24"/>
      <c r="AD109" s="24"/>
      <c r="AE109" s="24"/>
      <c r="AF109" s="24"/>
      <c r="AG109" s="24"/>
      <c r="AH109" s="24"/>
      <c r="AI109" s="24"/>
      <c r="AJ109" s="23" t="s">
        <v>125</v>
      </c>
      <c r="AK109" s="297">
        <f t="shared" ref="AK109:AK110" si="4">AA109+AB109+AC109+AD109+AE109+AG109+AI109</f>
        <v>13660030</v>
      </c>
      <c r="AL109" s="78" t="s">
        <v>633</v>
      </c>
      <c r="AM109" s="23" t="s">
        <v>634</v>
      </c>
      <c r="AN109" s="23">
        <v>3112787614</v>
      </c>
      <c r="AO109" s="53"/>
      <c r="AP109" s="276" t="s">
        <v>1229</v>
      </c>
      <c r="AQ109" s="345" t="s">
        <v>1229</v>
      </c>
      <c r="AR109" s="276" t="s">
        <v>1229</v>
      </c>
      <c r="AS109" s="903" t="s">
        <v>1853</v>
      </c>
    </row>
    <row r="110" spans="1:45" s="27" customFormat="1" ht="51" x14ac:dyDescent="0.25">
      <c r="A110" s="27">
        <v>71</v>
      </c>
      <c r="B110" s="30" t="s">
        <v>636</v>
      </c>
      <c r="C110" s="17" t="s">
        <v>637</v>
      </c>
      <c r="D110" s="30" t="s">
        <v>42</v>
      </c>
      <c r="E110" s="17" t="s">
        <v>638</v>
      </c>
      <c r="F110" s="18" t="s">
        <v>639</v>
      </c>
      <c r="G110" s="19" t="s">
        <v>640</v>
      </c>
      <c r="H110" s="20">
        <v>39959</v>
      </c>
      <c r="I110" s="21">
        <v>10000000</v>
      </c>
      <c r="J110" s="31">
        <v>40036</v>
      </c>
      <c r="K110" s="32" t="s">
        <v>730</v>
      </c>
      <c r="L110" s="20">
        <v>40036</v>
      </c>
      <c r="M110" s="21">
        <v>9995262</v>
      </c>
      <c r="N110" s="31">
        <v>40038</v>
      </c>
      <c r="O110" s="31">
        <v>40052</v>
      </c>
      <c r="P110" s="30">
        <v>1</v>
      </c>
      <c r="Q110" s="67">
        <v>9995262</v>
      </c>
      <c r="R110" s="60"/>
      <c r="S110" s="60"/>
      <c r="T110" s="60"/>
      <c r="U110" s="60"/>
      <c r="V110" s="18">
        <v>0</v>
      </c>
      <c r="W110" s="18">
        <v>0</v>
      </c>
      <c r="X110" s="18">
        <v>0</v>
      </c>
      <c r="Y110" s="31">
        <v>40081</v>
      </c>
      <c r="Z110" s="31">
        <v>40102</v>
      </c>
      <c r="AA110" s="24"/>
      <c r="AB110" s="24">
        <v>9994570</v>
      </c>
      <c r="AC110" s="24"/>
      <c r="AD110" s="24"/>
      <c r="AE110" s="24"/>
      <c r="AF110" s="24"/>
      <c r="AG110" s="24"/>
      <c r="AH110" s="24"/>
      <c r="AI110" s="24"/>
      <c r="AJ110" s="23" t="s">
        <v>641</v>
      </c>
      <c r="AK110" s="297">
        <f t="shared" si="4"/>
        <v>9994570</v>
      </c>
      <c r="AL110" s="78" t="s">
        <v>407</v>
      </c>
      <c r="AM110" s="23" t="s">
        <v>642</v>
      </c>
      <c r="AN110" s="23">
        <v>3123764302</v>
      </c>
      <c r="AO110" s="53">
        <v>429692</v>
      </c>
      <c r="AP110" s="276" t="s">
        <v>1229</v>
      </c>
      <c r="AQ110" s="345" t="s">
        <v>1243</v>
      </c>
      <c r="AR110" s="276" t="s">
        <v>1229</v>
      </c>
      <c r="AS110" s="903" t="s">
        <v>1853</v>
      </c>
    </row>
    <row r="111" spans="1:45" s="27" customFormat="1" ht="30.75" customHeight="1" x14ac:dyDescent="0.25">
      <c r="A111" s="2066">
        <v>72</v>
      </c>
      <c r="B111" s="2049" t="s">
        <v>643</v>
      </c>
      <c r="C111" s="2166" t="s">
        <v>644</v>
      </c>
      <c r="D111" s="2049" t="s">
        <v>42</v>
      </c>
      <c r="E111" s="1744" t="s">
        <v>163</v>
      </c>
      <c r="F111" s="2049" t="s">
        <v>164</v>
      </c>
      <c r="G111" s="19">
        <v>1401</v>
      </c>
      <c r="H111" s="20">
        <v>39951</v>
      </c>
      <c r="I111" s="21">
        <v>10000000</v>
      </c>
      <c r="J111" s="2168">
        <v>40036</v>
      </c>
      <c r="K111" s="32" t="s">
        <v>731</v>
      </c>
      <c r="L111" s="2168">
        <v>40036</v>
      </c>
      <c r="M111" s="333">
        <v>10000000</v>
      </c>
      <c r="N111" s="2168">
        <v>40044</v>
      </c>
      <c r="O111" s="2168">
        <v>40073</v>
      </c>
      <c r="P111" s="2049">
        <v>1</v>
      </c>
      <c r="Q111" s="2171">
        <v>11992858</v>
      </c>
      <c r="R111" s="2049"/>
      <c r="S111" s="2049"/>
      <c r="T111" s="2049"/>
      <c r="U111" s="2049"/>
      <c r="V111" s="2049">
        <v>0</v>
      </c>
      <c r="W111" s="2049">
        <v>0</v>
      </c>
      <c r="X111" s="2049">
        <v>0</v>
      </c>
      <c r="Y111" s="2168">
        <v>40102</v>
      </c>
      <c r="Z111" s="2168">
        <v>40178</v>
      </c>
      <c r="AA111" s="2171">
        <v>1992858</v>
      </c>
      <c r="AB111" s="2049"/>
      <c r="AC111" s="2049"/>
      <c r="AD111" s="2049"/>
      <c r="AE111" s="2049"/>
      <c r="AF111" s="398"/>
      <c r="AG111" s="2171">
        <v>10000000</v>
      </c>
      <c r="AH111" s="211"/>
      <c r="AI111" s="2049"/>
      <c r="AJ111" s="2049" t="s">
        <v>125</v>
      </c>
      <c r="AK111" s="2172">
        <f>AA111+AB111+AC111+AE111+AG111+AI111</f>
        <v>11992858</v>
      </c>
      <c r="AL111" s="2219" t="s">
        <v>645</v>
      </c>
      <c r="AM111" s="2049" t="s">
        <v>646</v>
      </c>
      <c r="AN111" s="2222">
        <v>3146278711</v>
      </c>
      <c r="AO111" s="53"/>
      <c r="AP111" s="276" t="s">
        <v>1230</v>
      </c>
      <c r="AQ111" s="345" t="s">
        <v>1243</v>
      </c>
      <c r="AR111" s="276" t="s">
        <v>1229</v>
      </c>
      <c r="AS111" s="1990" t="s">
        <v>1853</v>
      </c>
    </row>
    <row r="112" spans="1:45" s="27" customFormat="1" ht="24.75" customHeight="1" x14ac:dyDescent="0.25">
      <c r="A112" s="2066"/>
      <c r="B112" s="2158"/>
      <c r="C112" s="2167"/>
      <c r="D112" s="2158"/>
      <c r="E112" s="2220"/>
      <c r="F112" s="2158"/>
      <c r="G112" s="19">
        <v>1733</v>
      </c>
      <c r="H112" s="20">
        <v>39974</v>
      </c>
      <c r="I112" s="21">
        <v>2000000</v>
      </c>
      <c r="J112" s="2158"/>
      <c r="K112" s="32" t="s">
        <v>732</v>
      </c>
      <c r="L112" s="2158"/>
      <c r="M112" s="333">
        <v>1992858</v>
      </c>
      <c r="N112" s="2158"/>
      <c r="O112" s="2158"/>
      <c r="P112" s="2158"/>
      <c r="Q112" s="2182"/>
      <c r="R112" s="2158"/>
      <c r="S112" s="2158"/>
      <c r="T112" s="2158"/>
      <c r="U112" s="2158"/>
      <c r="V112" s="2158"/>
      <c r="W112" s="2158"/>
      <c r="X112" s="2158"/>
      <c r="Y112" s="2158"/>
      <c r="Z112" s="2223"/>
      <c r="AA112" s="2182"/>
      <c r="AB112" s="2158"/>
      <c r="AC112" s="2158"/>
      <c r="AD112" s="2158"/>
      <c r="AE112" s="2158"/>
      <c r="AF112" s="401"/>
      <c r="AG112" s="2182"/>
      <c r="AH112" s="334"/>
      <c r="AI112" s="2158"/>
      <c r="AJ112" s="2158"/>
      <c r="AK112" s="2158"/>
      <c r="AL112" s="2158"/>
      <c r="AM112" s="2158"/>
      <c r="AN112" s="2211"/>
      <c r="AO112" s="53"/>
      <c r="AP112" s="276"/>
      <c r="AQ112" s="345"/>
      <c r="AR112" s="276"/>
      <c r="AS112" s="1991"/>
    </row>
    <row r="113" spans="1:45" s="27" customFormat="1" ht="54" customHeight="1" x14ac:dyDescent="0.2">
      <c r="A113" s="2066">
        <v>73</v>
      </c>
      <c r="B113" s="2014" t="s">
        <v>681</v>
      </c>
      <c r="C113" s="626" t="s">
        <v>1685</v>
      </c>
      <c r="D113" s="2014" t="s">
        <v>42</v>
      </c>
      <c r="E113" s="2014" t="s">
        <v>682</v>
      </c>
      <c r="F113" s="2014" t="s">
        <v>777</v>
      </c>
      <c r="G113" s="19" t="s">
        <v>684</v>
      </c>
      <c r="H113" s="20">
        <v>39944</v>
      </c>
      <c r="I113" s="21">
        <v>33209260</v>
      </c>
      <c r="J113" s="2177">
        <v>40038</v>
      </c>
      <c r="K113" s="32" t="s">
        <v>733</v>
      </c>
      <c r="L113" s="2177">
        <v>40038</v>
      </c>
      <c r="M113" s="21">
        <v>33178310</v>
      </c>
      <c r="N113" s="2177">
        <v>40049</v>
      </c>
      <c r="O113" s="2177">
        <v>40074</v>
      </c>
      <c r="P113" s="2186">
        <v>3</v>
      </c>
      <c r="Q113" s="2187">
        <v>128738340</v>
      </c>
      <c r="R113" s="60"/>
      <c r="S113" s="60"/>
      <c r="T113" s="60"/>
      <c r="U113" s="60"/>
      <c r="V113" s="2179">
        <v>40165</v>
      </c>
      <c r="W113" s="2181">
        <v>45</v>
      </c>
      <c r="X113" s="627">
        <v>38675434</v>
      </c>
      <c r="Y113" s="2177">
        <v>40207</v>
      </c>
      <c r="Z113" s="2177">
        <v>40239</v>
      </c>
      <c r="AA113" s="24"/>
      <c r="AB113" s="2189">
        <v>128738340</v>
      </c>
      <c r="AC113" s="24"/>
      <c r="AD113" s="24"/>
      <c r="AE113" s="24"/>
      <c r="AF113" s="24"/>
      <c r="AG113" s="24"/>
      <c r="AH113" s="24"/>
      <c r="AI113" s="24"/>
      <c r="AJ113" s="1805" t="s">
        <v>1107</v>
      </c>
      <c r="AK113" s="2190">
        <f>AB113</f>
        <v>128738340</v>
      </c>
      <c r="AL113" s="351" t="s">
        <v>467</v>
      </c>
      <c r="AM113" s="2014" t="s">
        <v>690</v>
      </c>
      <c r="AN113" s="2014">
        <v>3208474850</v>
      </c>
      <c r="AO113" s="2131" t="s">
        <v>1368</v>
      </c>
      <c r="AP113" s="2122" t="s">
        <v>1230</v>
      </c>
      <c r="AQ113" s="2125" t="s">
        <v>1230</v>
      </c>
      <c r="AR113" s="2122"/>
      <c r="AS113" s="903"/>
    </row>
    <row r="114" spans="1:45" s="27" customFormat="1" ht="59.25" customHeight="1" x14ac:dyDescent="0.2">
      <c r="A114" s="2066"/>
      <c r="B114" s="2015"/>
      <c r="C114" s="626" t="s">
        <v>1686</v>
      </c>
      <c r="D114" s="2015"/>
      <c r="E114" s="2015"/>
      <c r="F114" s="2015"/>
      <c r="G114" s="19" t="s">
        <v>685</v>
      </c>
      <c r="H114" s="20">
        <v>39951</v>
      </c>
      <c r="I114" s="21">
        <v>20000000</v>
      </c>
      <c r="J114" s="2015"/>
      <c r="K114" s="32" t="s">
        <v>734</v>
      </c>
      <c r="L114" s="2015"/>
      <c r="M114" s="21">
        <v>19259156</v>
      </c>
      <c r="N114" s="2015"/>
      <c r="O114" s="2015"/>
      <c r="P114" s="2158"/>
      <c r="Q114" s="2188"/>
      <c r="R114" s="60"/>
      <c r="S114" s="60"/>
      <c r="T114" s="60"/>
      <c r="U114" s="60"/>
      <c r="V114" s="2180">
        <v>0</v>
      </c>
      <c r="W114" s="2182">
        <v>0</v>
      </c>
      <c r="X114" s="628">
        <v>0</v>
      </c>
      <c r="Y114" s="2015"/>
      <c r="Z114" s="2015"/>
      <c r="AA114" s="24"/>
      <c r="AB114" s="2182"/>
      <c r="AC114" s="24"/>
      <c r="AD114" s="24"/>
      <c r="AE114" s="24"/>
      <c r="AF114" s="24"/>
      <c r="AG114" s="24"/>
      <c r="AH114" s="24"/>
      <c r="AI114" s="24"/>
      <c r="AJ114" s="2009"/>
      <c r="AK114" s="2015"/>
      <c r="AL114" s="351" t="s">
        <v>393</v>
      </c>
      <c r="AM114" s="2015"/>
      <c r="AN114" s="2015"/>
      <c r="AO114" s="2132"/>
      <c r="AP114" s="2123"/>
      <c r="AQ114" s="2126"/>
      <c r="AR114" s="2123"/>
      <c r="AS114" s="903"/>
    </row>
    <row r="115" spans="1:45" s="27" customFormat="1" ht="52.5" customHeight="1" x14ac:dyDescent="0.2">
      <c r="A115" s="2066"/>
      <c r="B115" s="2015"/>
      <c r="C115" s="626" t="s">
        <v>1687</v>
      </c>
      <c r="D115" s="2015"/>
      <c r="E115" s="2015"/>
      <c r="F115" s="2015"/>
      <c r="G115" s="19" t="s">
        <v>686</v>
      </c>
      <c r="H115" s="20">
        <v>39951</v>
      </c>
      <c r="I115" s="21">
        <v>18000000</v>
      </c>
      <c r="J115" s="2015"/>
      <c r="K115" s="32" t="s">
        <v>735</v>
      </c>
      <c r="L115" s="2015"/>
      <c r="M115" s="21">
        <v>17973474</v>
      </c>
      <c r="N115" s="2015"/>
      <c r="O115" s="2015"/>
      <c r="P115" s="2158"/>
      <c r="Q115" s="2188"/>
      <c r="R115" s="60"/>
      <c r="S115" s="60"/>
      <c r="T115" s="60"/>
      <c r="U115" s="60"/>
      <c r="V115" s="2180">
        <v>0</v>
      </c>
      <c r="W115" s="2182">
        <v>0</v>
      </c>
      <c r="X115" s="628">
        <v>0</v>
      </c>
      <c r="Y115" s="2015"/>
      <c r="Z115" s="2015"/>
      <c r="AA115" s="24"/>
      <c r="AB115" s="2182"/>
      <c r="AC115" s="24"/>
      <c r="AD115" s="24"/>
      <c r="AE115" s="24"/>
      <c r="AF115" s="24"/>
      <c r="AG115" s="24"/>
      <c r="AH115" s="24"/>
      <c r="AI115" s="24"/>
      <c r="AJ115" s="2009"/>
      <c r="AK115" s="2015"/>
      <c r="AL115" s="351" t="s">
        <v>407</v>
      </c>
      <c r="AM115" s="2015"/>
      <c r="AN115" s="2015"/>
      <c r="AO115" s="2132"/>
      <c r="AP115" s="2123"/>
      <c r="AQ115" s="2126"/>
      <c r="AR115" s="2123"/>
      <c r="AS115" s="903"/>
    </row>
    <row r="116" spans="1:45" s="27" customFormat="1" ht="54" customHeight="1" x14ac:dyDescent="0.2">
      <c r="A116" s="2066"/>
      <c r="B116" s="2015"/>
      <c r="C116" s="626" t="s">
        <v>1688</v>
      </c>
      <c r="D116" s="2015"/>
      <c r="E116" s="2015"/>
      <c r="F116" s="2015"/>
      <c r="G116" s="19" t="s">
        <v>687</v>
      </c>
      <c r="H116" s="20">
        <v>39951</v>
      </c>
      <c r="I116" s="21">
        <v>20000000</v>
      </c>
      <c r="J116" s="2015"/>
      <c r="K116" s="32" t="s">
        <v>736</v>
      </c>
      <c r="L116" s="2015"/>
      <c r="M116" s="21">
        <v>18626703</v>
      </c>
      <c r="N116" s="2015"/>
      <c r="O116" s="2015"/>
      <c r="P116" s="2158"/>
      <c r="Q116" s="2188"/>
      <c r="R116" s="60"/>
      <c r="S116" s="60"/>
      <c r="T116" s="60"/>
      <c r="U116" s="60"/>
      <c r="V116" s="2180">
        <v>0</v>
      </c>
      <c r="W116" s="2182">
        <v>0</v>
      </c>
      <c r="X116" s="628"/>
      <c r="Y116" s="2015"/>
      <c r="Z116" s="2015"/>
      <c r="AA116" s="24">
        <v>190122804</v>
      </c>
      <c r="AB116" s="2182"/>
      <c r="AC116" s="24"/>
      <c r="AD116" s="24"/>
      <c r="AE116" s="24"/>
      <c r="AF116" s="24"/>
      <c r="AG116" s="24"/>
      <c r="AH116" s="24"/>
      <c r="AI116" s="24"/>
      <c r="AJ116" s="2009"/>
      <c r="AK116" s="2015"/>
      <c r="AL116" s="351" t="s">
        <v>407</v>
      </c>
      <c r="AM116" s="2015"/>
      <c r="AN116" s="2015"/>
      <c r="AO116" s="2132"/>
      <c r="AP116" s="2123"/>
      <c r="AQ116" s="2126"/>
      <c r="AR116" s="2123"/>
      <c r="AS116" s="903"/>
    </row>
    <row r="117" spans="1:45" s="27" customFormat="1" ht="63" customHeight="1" x14ac:dyDescent="0.2">
      <c r="A117" s="2066"/>
      <c r="B117" s="2015"/>
      <c r="C117" s="626" t="s">
        <v>1689</v>
      </c>
      <c r="D117" s="2015"/>
      <c r="E117" s="2015"/>
      <c r="F117" s="2015"/>
      <c r="G117" s="19" t="s">
        <v>688</v>
      </c>
      <c r="H117" s="20">
        <v>39962</v>
      </c>
      <c r="I117" s="21">
        <v>20000000</v>
      </c>
      <c r="J117" s="2015"/>
      <c r="K117" s="32" t="s">
        <v>737</v>
      </c>
      <c r="L117" s="2015"/>
      <c r="M117" s="21">
        <v>19705648</v>
      </c>
      <c r="N117" s="2015"/>
      <c r="O117" s="2015"/>
      <c r="P117" s="2158"/>
      <c r="Q117" s="2188"/>
      <c r="R117" s="60"/>
      <c r="S117" s="60"/>
      <c r="T117" s="60"/>
      <c r="U117" s="60"/>
      <c r="V117" s="2180">
        <v>0</v>
      </c>
      <c r="W117" s="2182">
        <v>0</v>
      </c>
      <c r="X117" s="628">
        <v>12414129</v>
      </c>
      <c r="Y117" s="2015"/>
      <c r="Z117" s="2015"/>
      <c r="AA117" s="24">
        <f>AA116-12414129</f>
        <v>177708675</v>
      </c>
      <c r="AB117" s="2182"/>
      <c r="AC117" s="24"/>
      <c r="AD117" s="24"/>
      <c r="AE117" s="24"/>
      <c r="AF117" s="24"/>
      <c r="AG117" s="24"/>
      <c r="AH117" s="24"/>
      <c r="AI117" s="24"/>
      <c r="AJ117" s="2009"/>
      <c r="AK117" s="2015"/>
      <c r="AL117" s="351" t="s">
        <v>1245</v>
      </c>
      <c r="AM117" s="2015"/>
      <c r="AN117" s="2015"/>
      <c r="AO117" s="2132"/>
      <c r="AP117" s="2123"/>
      <c r="AQ117" s="2126"/>
      <c r="AR117" s="2123"/>
      <c r="AS117" s="903"/>
    </row>
    <row r="118" spans="1:45" s="27" customFormat="1" ht="69.75" customHeight="1" x14ac:dyDescent="0.2">
      <c r="A118" s="2066"/>
      <c r="B118" s="2015"/>
      <c r="C118" s="626" t="s">
        <v>1690</v>
      </c>
      <c r="D118" s="2015"/>
      <c r="E118" s="2015"/>
      <c r="F118" s="2015"/>
      <c r="G118" s="19" t="s">
        <v>689</v>
      </c>
      <c r="H118" s="20">
        <v>39959</v>
      </c>
      <c r="I118" s="21">
        <v>20000000</v>
      </c>
      <c r="J118" s="2015"/>
      <c r="K118" s="32" t="s">
        <v>738</v>
      </c>
      <c r="L118" s="2015"/>
      <c r="M118" s="21">
        <v>19995049</v>
      </c>
      <c r="N118" s="2015"/>
      <c r="O118" s="2015"/>
      <c r="P118" s="2158"/>
      <c r="Q118" s="2188"/>
      <c r="R118" s="60"/>
      <c r="S118" s="60"/>
      <c r="T118" s="60"/>
      <c r="U118" s="60"/>
      <c r="V118" s="2180">
        <v>0</v>
      </c>
      <c r="W118" s="2182">
        <v>0</v>
      </c>
      <c r="X118" s="628">
        <v>10294901</v>
      </c>
      <c r="Y118" s="2015"/>
      <c r="Z118" s="2015"/>
      <c r="AA118" s="24"/>
      <c r="AB118" s="2182"/>
      <c r="AC118" s="24"/>
      <c r="AD118" s="24"/>
      <c r="AE118" s="24"/>
      <c r="AF118" s="24"/>
      <c r="AG118" s="24"/>
      <c r="AH118" s="24"/>
      <c r="AI118" s="24"/>
      <c r="AJ118" s="2009"/>
      <c r="AK118" s="2015"/>
      <c r="AL118" s="351" t="s">
        <v>1246</v>
      </c>
      <c r="AM118" s="2015"/>
      <c r="AN118" s="2015"/>
      <c r="AO118" s="2132"/>
      <c r="AP118" s="2124"/>
      <c r="AQ118" s="2127"/>
      <c r="AR118" s="2124"/>
      <c r="AS118" s="903"/>
    </row>
    <row r="119" spans="1:45" s="88" customFormat="1" ht="50.25" customHeight="1" x14ac:dyDescent="0.2">
      <c r="A119" s="2066">
        <v>74</v>
      </c>
      <c r="B119" s="2049" t="s">
        <v>691</v>
      </c>
      <c r="C119" s="1101" t="s">
        <v>1695</v>
      </c>
      <c r="D119" s="2166" t="s">
        <v>42</v>
      </c>
      <c r="E119" s="2166" t="s">
        <v>115</v>
      </c>
      <c r="F119" s="2166" t="s">
        <v>116</v>
      </c>
      <c r="G119" s="19" t="s">
        <v>693</v>
      </c>
      <c r="H119" s="20">
        <v>39959</v>
      </c>
      <c r="I119" s="21">
        <v>60000000</v>
      </c>
      <c r="J119" s="2173">
        <v>40038</v>
      </c>
      <c r="K119" s="32" t="s">
        <v>739</v>
      </c>
      <c r="L119" s="2173">
        <v>40038</v>
      </c>
      <c r="M119" s="21">
        <v>59920057</v>
      </c>
      <c r="N119" s="2173">
        <v>40039</v>
      </c>
      <c r="O119" s="2173">
        <v>40072</v>
      </c>
      <c r="P119" s="2178" t="s">
        <v>697</v>
      </c>
      <c r="Q119" s="2174">
        <v>123926079</v>
      </c>
      <c r="R119" s="60"/>
      <c r="S119" s="60"/>
      <c r="T119" s="60"/>
      <c r="U119" s="60"/>
      <c r="V119" s="2183">
        <v>40148</v>
      </c>
      <c r="W119" s="2103" t="s">
        <v>1407</v>
      </c>
      <c r="X119" s="2184">
        <v>61901041</v>
      </c>
      <c r="Y119" s="2173">
        <v>40207</v>
      </c>
      <c r="Z119" s="2173">
        <v>40280</v>
      </c>
      <c r="AA119" s="2176"/>
      <c r="AB119" s="2176">
        <v>170831608</v>
      </c>
      <c r="AC119" s="2174"/>
      <c r="AD119" s="2173"/>
      <c r="AE119" s="2173"/>
      <c r="AF119" s="405"/>
      <c r="AG119" s="2173"/>
      <c r="AH119" s="335"/>
      <c r="AI119" s="2173"/>
      <c r="AJ119" s="2173" t="s">
        <v>1964</v>
      </c>
      <c r="AK119" s="2174">
        <f>AA122+AB119</f>
        <v>185827120</v>
      </c>
      <c r="AL119" s="78" t="s">
        <v>1247</v>
      </c>
      <c r="AM119" s="2173" t="s">
        <v>698</v>
      </c>
      <c r="AN119" s="2129">
        <v>3138308700</v>
      </c>
      <c r="AO119" s="2128" t="s">
        <v>1408</v>
      </c>
      <c r="AP119" s="2129" t="s">
        <v>1230</v>
      </c>
      <c r="AQ119" s="2129" t="s">
        <v>1249</v>
      </c>
      <c r="AR119" s="2129" t="s">
        <v>1230</v>
      </c>
      <c r="AS119" s="903"/>
    </row>
    <row r="120" spans="1:45" s="88" customFormat="1" ht="42.75" customHeight="1" x14ac:dyDescent="0.2">
      <c r="A120" s="2066"/>
      <c r="B120" s="2049"/>
      <c r="C120" s="1101" t="s">
        <v>1696</v>
      </c>
      <c r="D120" s="2166"/>
      <c r="E120" s="2166"/>
      <c r="F120" s="2166"/>
      <c r="G120" s="19" t="s">
        <v>694</v>
      </c>
      <c r="H120" s="20">
        <v>39962</v>
      </c>
      <c r="I120" s="21">
        <v>34038206</v>
      </c>
      <c r="J120" s="2166"/>
      <c r="K120" s="32" t="s">
        <v>740</v>
      </c>
      <c r="L120" s="2166"/>
      <c r="M120" s="21">
        <v>34020417</v>
      </c>
      <c r="N120" s="2166"/>
      <c r="O120" s="2166"/>
      <c r="P120" s="2049"/>
      <c r="Q120" s="2166"/>
      <c r="R120" s="60"/>
      <c r="S120" s="60"/>
      <c r="T120" s="60"/>
      <c r="U120" s="60"/>
      <c r="V120" s="2166"/>
      <c r="W120" s="2150"/>
      <c r="X120" s="2185"/>
      <c r="Y120" s="2166"/>
      <c r="Z120" s="2166"/>
      <c r="AA120" s="2176"/>
      <c r="AB120" s="2176"/>
      <c r="AC120" s="2166"/>
      <c r="AD120" s="2166"/>
      <c r="AE120" s="2166"/>
      <c r="AF120" s="403"/>
      <c r="AG120" s="2166"/>
      <c r="AH120" s="17"/>
      <c r="AI120" s="2166"/>
      <c r="AJ120" s="2166"/>
      <c r="AK120" s="2166"/>
      <c r="AL120" s="78" t="s">
        <v>1248</v>
      </c>
      <c r="AM120" s="2166"/>
      <c r="AN120" s="2129"/>
      <c r="AO120" s="2128"/>
      <c r="AP120" s="2129"/>
      <c r="AQ120" s="2129"/>
      <c r="AR120" s="2129"/>
      <c r="AS120" s="903"/>
    </row>
    <row r="121" spans="1:45" s="88" customFormat="1" ht="54" customHeight="1" x14ac:dyDescent="0.2">
      <c r="A121" s="2066"/>
      <c r="B121" s="2049"/>
      <c r="C121" s="1101" t="s">
        <v>1697</v>
      </c>
      <c r="D121" s="2166"/>
      <c r="E121" s="2166"/>
      <c r="F121" s="2166"/>
      <c r="G121" s="19" t="s">
        <v>695</v>
      </c>
      <c r="H121" s="20">
        <v>39951</v>
      </c>
      <c r="I121" s="21">
        <v>15000000</v>
      </c>
      <c r="J121" s="2166"/>
      <c r="K121" s="32" t="s">
        <v>741</v>
      </c>
      <c r="L121" s="2166"/>
      <c r="M121" s="21">
        <v>14990093</v>
      </c>
      <c r="N121" s="2166"/>
      <c r="O121" s="2166"/>
      <c r="P121" s="2049"/>
      <c r="Q121" s="2166"/>
      <c r="R121" s="60"/>
      <c r="S121" s="60"/>
      <c r="T121" s="60"/>
      <c r="U121" s="60"/>
      <c r="V121" s="2166"/>
      <c r="W121" s="2150"/>
      <c r="X121" s="2185"/>
      <c r="Y121" s="2166"/>
      <c r="Z121" s="2166"/>
      <c r="AA121" s="2176"/>
      <c r="AB121" s="2176"/>
      <c r="AC121" s="2166"/>
      <c r="AD121" s="2166"/>
      <c r="AE121" s="2166"/>
      <c r="AF121" s="403"/>
      <c r="AG121" s="2166"/>
      <c r="AH121" s="17"/>
      <c r="AI121" s="2166"/>
      <c r="AJ121" s="2166"/>
      <c r="AK121" s="2166"/>
      <c r="AL121" s="78" t="s">
        <v>337</v>
      </c>
      <c r="AM121" s="2166"/>
      <c r="AN121" s="2129"/>
      <c r="AO121" s="2128"/>
      <c r="AP121" s="2129"/>
      <c r="AQ121" s="2129"/>
      <c r="AR121" s="2129"/>
      <c r="AS121" s="941">
        <v>235772</v>
      </c>
    </row>
    <row r="122" spans="1:45" s="210" customFormat="1" ht="69" customHeight="1" x14ac:dyDescent="0.2">
      <c r="A122" s="2066"/>
      <c r="B122" s="2049"/>
      <c r="C122" s="1101" t="s">
        <v>1698</v>
      </c>
      <c r="D122" s="2166"/>
      <c r="E122" s="2166"/>
      <c r="F122" s="2166"/>
      <c r="G122" s="19" t="s">
        <v>696</v>
      </c>
      <c r="H122" s="20">
        <v>39962</v>
      </c>
      <c r="I122" s="21">
        <v>15000000</v>
      </c>
      <c r="J122" s="2166"/>
      <c r="K122" s="32" t="s">
        <v>742</v>
      </c>
      <c r="L122" s="2166"/>
      <c r="M122" s="21">
        <v>14995512</v>
      </c>
      <c r="N122" s="2166"/>
      <c r="O122" s="2166"/>
      <c r="P122" s="2049"/>
      <c r="Q122" s="2166"/>
      <c r="R122" s="60"/>
      <c r="S122" s="60"/>
      <c r="T122" s="60"/>
      <c r="U122" s="60"/>
      <c r="V122" s="2166"/>
      <c r="W122" s="1743"/>
      <c r="X122" s="2185"/>
      <c r="Y122" s="2166"/>
      <c r="Z122" s="2166"/>
      <c r="AA122" s="24">
        <v>14995512</v>
      </c>
      <c r="AB122" s="2176"/>
      <c r="AC122" s="2166"/>
      <c r="AD122" s="2166"/>
      <c r="AE122" s="2166"/>
      <c r="AF122" s="403"/>
      <c r="AG122" s="2166"/>
      <c r="AH122" s="17"/>
      <c r="AI122" s="2166"/>
      <c r="AJ122" s="2166"/>
      <c r="AK122" s="2166"/>
      <c r="AL122" s="78" t="s">
        <v>393</v>
      </c>
      <c r="AM122" s="2166"/>
      <c r="AN122" s="2129"/>
      <c r="AO122" s="2128"/>
      <c r="AP122" s="2129"/>
      <c r="AQ122" s="2129"/>
      <c r="AR122" s="2129"/>
      <c r="AS122" s="903"/>
    </row>
    <row r="123" spans="1:45" s="27" customFormat="1" ht="53.1" customHeight="1" x14ac:dyDescent="0.2">
      <c r="A123" s="2066">
        <v>75</v>
      </c>
      <c r="B123" s="2049" t="s">
        <v>699</v>
      </c>
      <c r="C123" s="1744" t="s">
        <v>700</v>
      </c>
      <c r="D123" s="2049" t="s">
        <v>42</v>
      </c>
      <c r="E123" s="2049" t="s">
        <v>302</v>
      </c>
      <c r="F123" s="2049" t="s">
        <v>307</v>
      </c>
      <c r="G123" s="19" t="s">
        <v>701</v>
      </c>
      <c r="H123" s="20">
        <v>39959</v>
      </c>
      <c r="I123" s="21">
        <v>50000000</v>
      </c>
      <c r="J123" s="2168">
        <v>40038</v>
      </c>
      <c r="K123" s="32" t="s">
        <v>743</v>
      </c>
      <c r="L123" s="2168">
        <v>40038</v>
      </c>
      <c r="M123" s="21">
        <v>49862862</v>
      </c>
      <c r="N123" s="2168">
        <v>40038</v>
      </c>
      <c r="O123" s="2168">
        <v>40091</v>
      </c>
      <c r="P123" s="2049">
        <v>3</v>
      </c>
      <c r="Q123" s="2170">
        <v>121774407</v>
      </c>
      <c r="R123" s="60"/>
      <c r="S123" s="60"/>
      <c r="T123" s="60"/>
      <c r="U123" s="60"/>
      <c r="V123" s="2168">
        <v>40147</v>
      </c>
      <c r="W123" s="2049">
        <v>45</v>
      </c>
      <c r="X123" s="2171">
        <v>35959446</v>
      </c>
      <c r="Y123" s="2168">
        <v>40227</v>
      </c>
      <c r="Z123" s="2168">
        <v>40228</v>
      </c>
      <c r="AA123" s="2049"/>
      <c r="AB123" s="2171">
        <v>157733853</v>
      </c>
      <c r="AC123" s="2172"/>
      <c r="AD123" s="2049"/>
      <c r="AE123" s="2049"/>
      <c r="AF123" s="398"/>
      <c r="AG123" s="2049"/>
      <c r="AH123" s="30"/>
      <c r="AI123" s="2049"/>
      <c r="AJ123" s="2049" t="s">
        <v>623</v>
      </c>
      <c r="AK123" s="2171">
        <f>AA123+AB123+AC123+AD123+AE123+AI123</f>
        <v>157733853</v>
      </c>
      <c r="AL123" s="78" t="s">
        <v>1250</v>
      </c>
      <c r="AM123" s="2049" t="s">
        <v>706</v>
      </c>
      <c r="AN123" s="2049">
        <v>3202723305</v>
      </c>
      <c r="AO123" s="2130"/>
      <c r="AP123" s="2049" t="s">
        <v>1230</v>
      </c>
      <c r="AQ123" s="2049" t="s">
        <v>1249</v>
      </c>
      <c r="AR123" s="2049" t="s">
        <v>1230</v>
      </c>
      <c r="AS123" s="903"/>
    </row>
    <row r="124" spans="1:45" s="27" customFormat="1" ht="53.1" customHeight="1" x14ac:dyDescent="0.2">
      <c r="A124" s="2066"/>
      <c r="B124" s="2049"/>
      <c r="C124" s="2175"/>
      <c r="D124" s="2049"/>
      <c r="E124" s="2049"/>
      <c r="F124" s="2049"/>
      <c r="G124" s="19" t="s">
        <v>702</v>
      </c>
      <c r="H124" s="20">
        <v>39951</v>
      </c>
      <c r="I124" s="21">
        <v>17000000</v>
      </c>
      <c r="J124" s="2049"/>
      <c r="K124" s="32" t="s">
        <v>744</v>
      </c>
      <c r="L124" s="2049"/>
      <c r="M124" s="21">
        <v>16986570</v>
      </c>
      <c r="N124" s="2049"/>
      <c r="O124" s="2049"/>
      <c r="P124" s="2049"/>
      <c r="Q124" s="2049"/>
      <c r="R124" s="60"/>
      <c r="S124" s="60"/>
      <c r="T124" s="60"/>
      <c r="U124" s="60"/>
      <c r="V124" s="2049"/>
      <c r="W124" s="2049"/>
      <c r="X124" s="2171"/>
      <c r="Y124" s="2049"/>
      <c r="Z124" s="2049"/>
      <c r="AA124" s="2049"/>
      <c r="AB124" s="2171"/>
      <c r="AC124" s="2049"/>
      <c r="AD124" s="2049"/>
      <c r="AE124" s="2049"/>
      <c r="AF124" s="398"/>
      <c r="AG124" s="2049"/>
      <c r="AH124" s="30"/>
      <c r="AI124" s="2049"/>
      <c r="AJ124" s="2049"/>
      <c r="AK124" s="2171"/>
      <c r="AL124" s="78" t="s">
        <v>393</v>
      </c>
      <c r="AM124" s="2049"/>
      <c r="AN124" s="2049"/>
      <c r="AO124" s="2130"/>
      <c r="AP124" s="2049"/>
      <c r="AQ124" s="2049"/>
      <c r="AR124" s="2049"/>
      <c r="AS124" s="903"/>
    </row>
    <row r="125" spans="1:45" s="27" customFormat="1" ht="53.1" customHeight="1" x14ac:dyDescent="0.2">
      <c r="A125" s="2066"/>
      <c r="B125" s="2049"/>
      <c r="C125" s="2175"/>
      <c r="D125" s="2049"/>
      <c r="E125" s="2049"/>
      <c r="F125" s="2049"/>
      <c r="G125" s="19" t="s">
        <v>703</v>
      </c>
      <c r="H125" s="20">
        <v>39951</v>
      </c>
      <c r="I125" s="21">
        <v>15000000</v>
      </c>
      <c r="J125" s="2049"/>
      <c r="K125" s="32" t="s">
        <v>745</v>
      </c>
      <c r="L125" s="2049"/>
      <c r="M125" s="21">
        <v>14985333</v>
      </c>
      <c r="N125" s="2049"/>
      <c r="O125" s="2049"/>
      <c r="P125" s="2049"/>
      <c r="Q125" s="2049"/>
      <c r="R125" s="60"/>
      <c r="S125" s="60"/>
      <c r="T125" s="60"/>
      <c r="U125" s="60"/>
      <c r="V125" s="2049"/>
      <c r="W125" s="2049"/>
      <c r="X125" s="2171"/>
      <c r="Y125" s="2049"/>
      <c r="Z125" s="2049"/>
      <c r="AA125" s="2049"/>
      <c r="AB125" s="2171"/>
      <c r="AC125" s="2049"/>
      <c r="AD125" s="2049"/>
      <c r="AE125" s="2049"/>
      <c r="AF125" s="398"/>
      <c r="AG125" s="2049"/>
      <c r="AH125" s="30"/>
      <c r="AI125" s="2049"/>
      <c r="AJ125" s="2049"/>
      <c r="AK125" s="2171"/>
      <c r="AL125" s="78" t="s">
        <v>337</v>
      </c>
      <c r="AM125" s="2049"/>
      <c r="AN125" s="2049"/>
      <c r="AO125" s="2130"/>
      <c r="AP125" s="2049"/>
      <c r="AQ125" s="2049"/>
      <c r="AR125" s="2049"/>
      <c r="AS125" s="903"/>
    </row>
    <row r="126" spans="1:45" s="27" customFormat="1" ht="42" customHeight="1" x14ac:dyDescent="0.2">
      <c r="A126" s="2066"/>
      <c r="B126" s="2049"/>
      <c r="C126" s="2175"/>
      <c r="D126" s="2049"/>
      <c r="E126" s="2049"/>
      <c r="F126" s="2049"/>
      <c r="G126" s="19" t="s">
        <v>704</v>
      </c>
      <c r="H126" s="20">
        <v>39951</v>
      </c>
      <c r="I126" s="21">
        <v>20000000</v>
      </c>
      <c r="J126" s="2049"/>
      <c r="K126" s="32" t="s">
        <v>746</v>
      </c>
      <c r="L126" s="2049"/>
      <c r="M126" s="21">
        <v>19985486</v>
      </c>
      <c r="N126" s="2049"/>
      <c r="O126" s="2049"/>
      <c r="P126" s="2049"/>
      <c r="Q126" s="2049"/>
      <c r="R126" s="60"/>
      <c r="S126" s="60"/>
      <c r="T126" s="60"/>
      <c r="U126" s="60"/>
      <c r="V126" s="2049"/>
      <c r="W126" s="2049"/>
      <c r="X126" s="2171"/>
      <c r="Y126" s="2049"/>
      <c r="Z126" s="2049"/>
      <c r="AA126" s="2049"/>
      <c r="AB126" s="2171"/>
      <c r="AC126" s="2049"/>
      <c r="AD126" s="2049"/>
      <c r="AE126" s="2049"/>
      <c r="AF126" s="398"/>
      <c r="AG126" s="2049"/>
      <c r="AH126" s="30"/>
      <c r="AI126" s="2049"/>
      <c r="AJ126" s="2049"/>
      <c r="AK126" s="2171"/>
      <c r="AL126" s="78" t="s">
        <v>292</v>
      </c>
      <c r="AM126" s="2049"/>
      <c r="AN126" s="2049"/>
      <c r="AO126" s="2130"/>
      <c r="AP126" s="2049"/>
      <c r="AQ126" s="2049"/>
      <c r="AR126" s="2049"/>
      <c r="AS126" s="903"/>
    </row>
    <row r="127" spans="1:45" s="27" customFormat="1" ht="46.5" customHeight="1" x14ac:dyDescent="0.2">
      <c r="A127" s="2066"/>
      <c r="B127" s="2049"/>
      <c r="C127" s="1745"/>
      <c r="D127" s="2049"/>
      <c r="E127" s="2049"/>
      <c r="F127" s="2049"/>
      <c r="G127" s="19" t="s">
        <v>705</v>
      </c>
      <c r="H127" s="20">
        <v>39951</v>
      </c>
      <c r="I127" s="21">
        <v>20000000</v>
      </c>
      <c r="J127" s="2049"/>
      <c r="K127" s="32" t="s">
        <v>747</v>
      </c>
      <c r="L127" s="2049"/>
      <c r="M127" s="21">
        <v>19954156</v>
      </c>
      <c r="N127" s="2049"/>
      <c r="O127" s="2049"/>
      <c r="P127" s="2049"/>
      <c r="Q127" s="2049"/>
      <c r="R127" s="60"/>
      <c r="S127" s="60"/>
      <c r="T127" s="60"/>
      <c r="U127" s="60"/>
      <c r="V127" s="2049"/>
      <c r="W127" s="2049"/>
      <c r="X127" s="2171"/>
      <c r="Y127" s="2049"/>
      <c r="Z127" s="2049"/>
      <c r="AA127" s="2049"/>
      <c r="AB127" s="2171"/>
      <c r="AC127" s="2049"/>
      <c r="AD127" s="2049"/>
      <c r="AE127" s="2049"/>
      <c r="AF127" s="398"/>
      <c r="AG127" s="2049"/>
      <c r="AH127" s="30"/>
      <c r="AI127" s="2049"/>
      <c r="AJ127" s="2049"/>
      <c r="AK127" s="2171"/>
      <c r="AL127" s="78" t="s">
        <v>407</v>
      </c>
      <c r="AM127" s="2049"/>
      <c r="AN127" s="2049"/>
      <c r="AO127" s="2130"/>
      <c r="AP127" s="2049"/>
      <c r="AQ127" s="2049"/>
      <c r="AR127" s="2049"/>
      <c r="AS127" s="903"/>
    </row>
    <row r="128" spans="1:45" s="27" customFormat="1" ht="69" customHeight="1" x14ac:dyDescent="0.2">
      <c r="A128" s="2067">
        <v>76</v>
      </c>
      <c r="B128" s="2049" t="s">
        <v>707</v>
      </c>
      <c r="C128" s="1150" t="s">
        <v>1722</v>
      </c>
      <c r="D128" s="2049" t="s">
        <v>42</v>
      </c>
      <c r="E128" s="2049" t="s">
        <v>115</v>
      </c>
      <c r="F128" s="2049" t="s">
        <v>116</v>
      </c>
      <c r="G128" s="19" t="s">
        <v>709</v>
      </c>
      <c r="H128" s="20">
        <v>39944</v>
      </c>
      <c r="I128" s="21">
        <v>20000000</v>
      </c>
      <c r="J128" s="2168">
        <v>40038</v>
      </c>
      <c r="K128" s="32" t="s">
        <v>748</v>
      </c>
      <c r="L128" s="2168">
        <v>40038</v>
      </c>
      <c r="M128" s="21">
        <v>19734120</v>
      </c>
      <c r="N128" s="2168">
        <v>40052</v>
      </c>
      <c r="O128" s="2168">
        <v>40091</v>
      </c>
      <c r="P128" s="2049">
        <v>3</v>
      </c>
      <c r="Q128" s="2170">
        <f>M128+M129+M130+M131+M132+M133</f>
        <v>122959254</v>
      </c>
      <c r="R128" s="2049"/>
      <c r="S128" s="2049"/>
      <c r="T128" s="2049"/>
      <c r="U128" s="2049"/>
      <c r="V128" s="2168">
        <v>40164</v>
      </c>
      <c r="W128" s="2049">
        <v>45</v>
      </c>
      <c r="X128" s="2171">
        <v>59961290</v>
      </c>
      <c r="Y128" s="2168">
        <v>40228</v>
      </c>
      <c r="Z128" s="2168">
        <v>40280</v>
      </c>
      <c r="AA128" s="30"/>
      <c r="AB128" s="2170">
        <v>163113034</v>
      </c>
      <c r="AC128" s="2170"/>
      <c r="AD128" s="2049"/>
      <c r="AE128" s="2049"/>
      <c r="AF128" s="398"/>
      <c r="AG128" s="2049"/>
      <c r="AH128" s="30"/>
      <c r="AI128" s="2049"/>
      <c r="AJ128" s="2049" t="s">
        <v>623</v>
      </c>
      <c r="AK128" s="2172">
        <v>122959254</v>
      </c>
      <c r="AL128" s="78" t="s">
        <v>1251</v>
      </c>
      <c r="AM128" s="2049" t="s">
        <v>715</v>
      </c>
      <c r="AN128" s="2049">
        <v>3138308700</v>
      </c>
      <c r="AO128" s="2130" t="s">
        <v>1367</v>
      </c>
      <c r="AP128" s="2049"/>
      <c r="AQ128" s="2049" t="s">
        <v>1249</v>
      </c>
      <c r="AR128" s="2049"/>
      <c r="AS128" s="1962">
        <v>955</v>
      </c>
    </row>
    <row r="129" spans="1:45" s="27" customFormat="1" ht="51" customHeight="1" x14ac:dyDescent="0.2">
      <c r="A129" s="2068"/>
      <c r="B129" s="2049"/>
      <c r="C129" s="1150" t="s">
        <v>1723</v>
      </c>
      <c r="D129" s="2049"/>
      <c r="E129" s="2049"/>
      <c r="F129" s="2049"/>
      <c r="G129" s="19" t="s">
        <v>710</v>
      </c>
      <c r="H129" s="20">
        <v>39988</v>
      </c>
      <c r="I129" s="21">
        <v>20000000</v>
      </c>
      <c r="J129" s="2049"/>
      <c r="K129" s="32" t="s">
        <v>749</v>
      </c>
      <c r="L129" s="2049"/>
      <c r="M129" s="21">
        <v>19807510</v>
      </c>
      <c r="N129" s="2049"/>
      <c r="O129" s="2049"/>
      <c r="P129" s="2049"/>
      <c r="Q129" s="2049"/>
      <c r="R129" s="2049"/>
      <c r="S129" s="2049"/>
      <c r="T129" s="2049"/>
      <c r="U129" s="2049"/>
      <c r="V129" s="2049"/>
      <c r="W129" s="2049"/>
      <c r="X129" s="2171"/>
      <c r="Y129" s="2049"/>
      <c r="Z129" s="2049"/>
      <c r="AA129" s="211">
        <v>19807510</v>
      </c>
      <c r="AB129" s="2049"/>
      <c r="AC129" s="2049"/>
      <c r="AD129" s="2049"/>
      <c r="AE129" s="2049"/>
      <c r="AF129" s="398"/>
      <c r="AG129" s="2049"/>
      <c r="AH129" s="30"/>
      <c r="AI129" s="2049"/>
      <c r="AJ129" s="2049"/>
      <c r="AK129" s="2049"/>
      <c r="AL129" s="78" t="s">
        <v>467</v>
      </c>
      <c r="AM129" s="2049"/>
      <c r="AN129" s="2049"/>
      <c r="AO129" s="2130"/>
      <c r="AP129" s="2049"/>
      <c r="AQ129" s="2049"/>
      <c r="AR129" s="2049"/>
      <c r="AS129" s="1980"/>
    </row>
    <row r="130" spans="1:45" s="27" customFormat="1" ht="52.5" customHeight="1" x14ac:dyDescent="0.2">
      <c r="A130" s="2068"/>
      <c r="B130" s="2049"/>
      <c r="C130" s="1150" t="s">
        <v>1724</v>
      </c>
      <c r="D130" s="2049"/>
      <c r="E130" s="2049"/>
      <c r="F130" s="2049"/>
      <c r="G130" s="19" t="s">
        <v>711</v>
      </c>
      <c r="H130" s="20">
        <v>39951</v>
      </c>
      <c r="I130" s="21">
        <v>21000000</v>
      </c>
      <c r="J130" s="2049"/>
      <c r="K130" s="32" t="s">
        <v>750</v>
      </c>
      <c r="L130" s="2049"/>
      <c r="M130" s="21">
        <v>20981385</v>
      </c>
      <c r="N130" s="2049"/>
      <c r="O130" s="2049"/>
      <c r="P130" s="2049"/>
      <c r="Q130" s="2049"/>
      <c r="R130" s="2049"/>
      <c r="S130" s="2049"/>
      <c r="T130" s="2049"/>
      <c r="U130" s="2049"/>
      <c r="V130" s="2049"/>
      <c r="W130" s="2049"/>
      <c r="X130" s="2171"/>
      <c r="Y130" s="2049"/>
      <c r="Z130" s="2049"/>
      <c r="AA130" s="2169"/>
      <c r="AB130" s="2049"/>
      <c r="AC130" s="2049"/>
      <c r="AD130" s="2049"/>
      <c r="AE130" s="2049"/>
      <c r="AF130" s="398"/>
      <c r="AG130" s="2049"/>
      <c r="AH130" s="30"/>
      <c r="AI130" s="2049"/>
      <c r="AJ130" s="2049"/>
      <c r="AK130" s="2049"/>
      <c r="AL130" s="78" t="s">
        <v>1248</v>
      </c>
      <c r="AM130" s="2049"/>
      <c r="AN130" s="2049"/>
      <c r="AO130" s="2130"/>
      <c r="AP130" s="2049"/>
      <c r="AQ130" s="2049"/>
      <c r="AR130" s="2049"/>
      <c r="AS130" s="1980"/>
    </row>
    <row r="131" spans="1:45" s="27" customFormat="1" ht="38.25" customHeight="1" x14ac:dyDescent="0.2">
      <c r="A131" s="2068"/>
      <c r="B131" s="2049"/>
      <c r="C131" s="1150" t="s">
        <v>1725</v>
      </c>
      <c r="D131" s="2049"/>
      <c r="E131" s="2049"/>
      <c r="F131" s="2049"/>
      <c r="G131" s="19" t="s">
        <v>712</v>
      </c>
      <c r="H131" s="20">
        <v>39994</v>
      </c>
      <c r="I131" s="21">
        <v>21870169</v>
      </c>
      <c r="J131" s="2049"/>
      <c r="K131" s="32" t="s">
        <v>751</v>
      </c>
      <c r="L131" s="2049"/>
      <c r="M131" s="21">
        <v>21739727</v>
      </c>
      <c r="N131" s="2049"/>
      <c r="O131" s="2049"/>
      <c r="P131" s="2049"/>
      <c r="Q131" s="2049"/>
      <c r="R131" s="2049"/>
      <c r="S131" s="2049"/>
      <c r="T131" s="2049"/>
      <c r="U131" s="2049"/>
      <c r="V131" s="2049"/>
      <c r="W131" s="2049"/>
      <c r="X131" s="2171"/>
      <c r="Y131" s="2049"/>
      <c r="Z131" s="2049"/>
      <c r="AA131" s="2169"/>
      <c r="AB131" s="2049"/>
      <c r="AC131" s="2049"/>
      <c r="AD131" s="2049"/>
      <c r="AE131" s="2049"/>
      <c r="AF131" s="398"/>
      <c r="AG131" s="2049"/>
      <c r="AH131" s="30"/>
      <c r="AI131" s="2049"/>
      <c r="AJ131" s="2049"/>
      <c r="AK131" s="2049"/>
      <c r="AL131" s="78" t="s">
        <v>422</v>
      </c>
      <c r="AM131" s="2049"/>
      <c r="AN131" s="2049"/>
      <c r="AO131" s="2130"/>
      <c r="AP131" s="2049"/>
      <c r="AQ131" s="2049"/>
      <c r="AR131" s="2049"/>
      <c r="AS131" s="1980"/>
    </row>
    <row r="132" spans="1:45" s="27" customFormat="1" ht="51.95" customHeight="1" x14ac:dyDescent="0.2">
      <c r="A132" s="2068"/>
      <c r="B132" s="2049"/>
      <c r="C132" s="1150" t="s">
        <v>1726</v>
      </c>
      <c r="D132" s="2049"/>
      <c r="E132" s="2049"/>
      <c r="F132" s="2049"/>
      <c r="G132" s="19" t="s">
        <v>713</v>
      </c>
      <c r="H132" s="20">
        <v>39988</v>
      </c>
      <c r="I132" s="21">
        <v>22863574</v>
      </c>
      <c r="J132" s="2049"/>
      <c r="K132" s="32" t="s">
        <v>752</v>
      </c>
      <c r="L132" s="2049"/>
      <c r="M132" s="21">
        <v>22706548</v>
      </c>
      <c r="N132" s="2049"/>
      <c r="O132" s="2049"/>
      <c r="P132" s="2049"/>
      <c r="Q132" s="2049"/>
      <c r="R132" s="2049"/>
      <c r="S132" s="2049"/>
      <c r="T132" s="2049"/>
      <c r="U132" s="2049"/>
      <c r="V132" s="2049"/>
      <c r="W132" s="2049"/>
      <c r="X132" s="2171"/>
      <c r="Y132" s="2049"/>
      <c r="Z132" s="2049"/>
      <c r="AA132" s="2169"/>
      <c r="AB132" s="2049"/>
      <c r="AC132" s="2049"/>
      <c r="AD132" s="2049"/>
      <c r="AE132" s="2049"/>
      <c r="AF132" s="398"/>
      <c r="AG132" s="2049"/>
      <c r="AH132" s="30"/>
      <c r="AI132" s="2049"/>
      <c r="AJ132" s="2049"/>
      <c r="AK132" s="2049"/>
      <c r="AL132" s="78" t="s">
        <v>407</v>
      </c>
      <c r="AM132" s="2049"/>
      <c r="AN132" s="2049"/>
      <c r="AO132" s="2130"/>
      <c r="AP132" s="2049"/>
      <c r="AQ132" s="2049"/>
      <c r="AR132" s="2049"/>
      <c r="AS132" s="1980"/>
    </row>
    <row r="133" spans="1:45" s="27" customFormat="1" ht="64.5" customHeight="1" x14ac:dyDescent="0.2">
      <c r="A133" s="2069"/>
      <c r="B133" s="2049"/>
      <c r="C133" s="1150" t="s">
        <v>1727</v>
      </c>
      <c r="D133" s="2049"/>
      <c r="E133" s="2049"/>
      <c r="F133" s="2049"/>
      <c r="G133" s="19" t="s">
        <v>714</v>
      </c>
      <c r="H133" s="20">
        <v>39951</v>
      </c>
      <c r="I133" s="21">
        <v>18000000</v>
      </c>
      <c r="J133" s="2049"/>
      <c r="K133" s="32" t="s">
        <v>753</v>
      </c>
      <c r="L133" s="2049"/>
      <c r="M133" s="21">
        <v>17989964</v>
      </c>
      <c r="N133" s="2049"/>
      <c r="O133" s="2049"/>
      <c r="P133" s="2049"/>
      <c r="Q133" s="2049"/>
      <c r="R133" s="2049"/>
      <c r="S133" s="2049"/>
      <c r="T133" s="2049"/>
      <c r="U133" s="2049"/>
      <c r="V133" s="2049"/>
      <c r="W133" s="2049"/>
      <c r="X133" s="2171"/>
      <c r="Y133" s="2049"/>
      <c r="Z133" s="2049"/>
      <c r="AA133" s="2169"/>
      <c r="AB133" s="2049"/>
      <c r="AC133" s="2049"/>
      <c r="AD133" s="2049"/>
      <c r="AE133" s="2049"/>
      <c r="AF133" s="398"/>
      <c r="AG133" s="2049"/>
      <c r="AH133" s="30"/>
      <c r="AI133" s="2049"/>
      <c r="AJ133" s="2049"/>
      <c r="AK133" s="2049"/>
      <c r="AL133" s="78" t="s">
        <v>1252</v>
      </c>
      <c r="AM133" s="2049"/>
      <c r="AN133" s="2049"/>
      <c r="AO133" s="2130"/>
      <c r="AP133" s="2049"/>
      <c r="AQ133" s="2049"/>
      <c r="AR133" s="2049"/>
      <c r="AS133" s="1981"/>
    </row>
    <row r="134" spans="1:45" s="27" customFormat="1" ht="45" customHeight="1" x14ac:dyDescent="0.2">
      <c r="A134" s="2072">
        <v>77</v>
      </c>
      <c r="B134" s="2016" t="s">
        <v>716</v>
      </c>
      <c r="C134" s="2002" t="s">
        <v>776</v>
      </c>
      <c r="D134" s="2002" t="s">
        <v>42</v>
      </c>
      <c r="E134" s="2016" t="s">
        <v>769</v>
      </c>
      <c r="F134" s="2002" t="s">
        <v>777</v>
      </c>
      <c r="G134" s="19" t="s">
        <v>778</v>
      </c>
      <c r="H134" s="20">
        <v>39959</v>
      </c>
      <c r="I134" s="21">
        <v>20000000</v>
      </c>
      <c r="J134" s="2228">
        <v>40038</v>
      </c>
      <c r="K134" s="32" t="s">
        <v>754</v>
      </c>
      <c r="L134" s="2228">
        <v>40038</v>
      </c>
      <c r="M134" s="21">
        <v>19998760</v>
      </c>
      <c r="N134" s="2006">
        <v>40050</v>
      </c>
      <c r="O134" s="2006">
        <v>40091</v>
      </c>
      <c r="P134" s="2002">
        <v>3</v>
      </c>
      <c r="Q134" s="2022">
        <f>SUM(M134:M139)</f>
        <v>131894192</v>
      </c>
      <c r="R134" s="60"/>
      <c r="S134" s="60"/>
      <c r="T134" s="60"/>
      <c r="U134" s="60"/>
      <c r="V134" s="2177">
        <v>40165</v>
      </c>
      <c r="W134" s="2224">
        <v>45</v>
      </c>
      <c r="X134" s="2225">
        <v>19971526</v>
      </c>
      <c r="Y134" s="2229">
        <v>40228</v>
      </c>
      <c r="Z134" s="2229">
        <v>40228</v>
      </c>
      <c r="AA134" s="2002"/>
      <c r="AB134" s="2007">
        <v>131894192</v>
      </c>
      <c r="AC134" s="2002"/>
      <c r="AD134" s="2002"/>
      <c r="AE134" s="2002"/>
      <c r="AF134" s="399"/>
      <c r="AG134" s="2002"/>
      <c r="AH134" s="336"/>
      <c r="AI134" s="2002"/>
      <c r="AJ134" s="1805" t="s">
        <v>622</v>
      </c>
      <c r="AK134" s="2007">
        <f>AA134+AB134+AC134+AD134+AE134+AG134+AI134</f>
        <v>131894192</v>
      </c>
      <c r="AL134" s="78" t="s">
        <v>407</v>
      </c>
      <c r="AM134" s="2002" t="s">
        <v>775</v>
      </c>
      <c r="AN134" s="2002">
        <v>3118592588</v>
      </c>
      <c r="AO134" s="2004"/>
      <c r="AP134" s="2002" t="s">
        <v>1230</v>
      </c>
      <c r="AQ134" s="2002" t="s">
        <v>1249</v>
      </c>
      <c r="AR134" s="2002" t="s">
        <v>1230</v>
      </c>
      <c r="AS134" s="903"/>
    </row>
    <row r="135" spans="1:45" s="27" customFormat="1" ht="38.25" customHeight="1" x14ac:dyDescent="0.25">
      <c r="A135" s="2066"/>
      <c r="B135" s="2017"/>
      <c r="C135" s="2003"/>
      <c r="D135" s="2003"/>
      <c r="E135" s="2017"/>
      <c r="F135" s="2003"/>
      <c r="G135" s="19" t="s">
        <v>779</v>
      </c>
      <c r="H135" s="20">
        <v>39951</v>
      </c>
      <c r="I135" s="21">
        <v>23000000</v>
      </c>
      <c r="J135" s="2017"/>
      <c r="K135" s="32" t="s">
        <v>755</v>
      </c>
      <c r="L135" s="2017"/>
      <c r="M135" s="21">
        <v>22953952</v>
      </c>
      <c r="N135" s="2003"/>
      <c r="O135" s="2003"/>
      <c r="P135" s="2003"/>
      <c r="Q135" s="2003"/>
      <c r="R135" s="60"/>
      <c r="S135" s="60"/>
      <c r="T135" s="60"/>
      <c r="U135" s="60"/>
      <c r="V135" s="2015"/>
      <c r="W135" s="2020"/>
      <c r="X135" s="2226"/>
      <c r="Y135" s="2230"/>
      <c r="Z135" s="2230"/>
      <c r="AA135" s="2003"/>
      <c r="AB135" s="2008"/>
      <c r="AC135" s="2003"/>
      <c r="AD135" s="2003"/>
      <c r="AE135" s="2003"/>
      <c r="AF135" s="400"/>
      <c r="AG135" s="2003"/>
      <c r="AH135" s="337"/>
      <c r="AI135" s="2003"/>
      <c r="AJ135" s="2009"/>
      <c r="AK135" s="2008"/>
      <c r="AL135" s="78" t="s">
        <v>407</v>
      </c>
      <c r="AM135" s="2003"/>
      <c r="AN135" s="2003"/>
      <c r="AO135" s="2005"/>
      <c r="AP135" s="2003"/>
      <c r="AQ135" s="2003"/>
      <c r="AR135" s="2003"/>
      <c r="AS135" s="903"/>
    </row>
    <row r="136" spans="1:45" s="27" customFormat="1" ht="42" customHeight="1" x14ac:dyDescent="0.25">
      <c r="A136" s="2066"/>
      <c r="B136" s="2017"/>
      <c r="C136" s="2003"/>
      <c r="D136" s="2003"/>
      <c r="E136" s="2017"/>
      <c r="F136" s="2003"/>
      <c r="G136" s="19" t="s">
        <v>780</v>
      </c>
      <c r="H136" s="20">
        <v>39947</v>
      </c>
      <c r="I136" s="21">
        <v>20000000</v>
      </c>
      <c r="J136" s="2017"/>
      <c r="K136" s="32" t="s">
        <v>756</v>
      </c>
      <c r="L136" s="2017"/>
      <c r="M136" s="21">
        <v>19971320</v>
      </c>
      <c r="N136" s="2003"/>
      <c r="O136" s="2003"/>
      <c r="P136" s="2003"/>
      <c r="Q136" s="2003"/>
      <c r="R136" s="60"/>
      <c r="S136" s="60"/>
      <c r="T136" s="60"/>
      <c r="U136" s="60"/>
      <c r="V136" s="2015"/>
      <c r="W136" s="2020"/>
      <c r="X136" s="2226"/>
      <c r="Y136" s="2230"/>
      <c r="Z136" s="2230"/>
      <c r="AA136" s="2003"/>
      <c r="AB136" s="2008"/>
      <c r="AC136" s="2003"/>
      <c r="AD136" s="2003"/>
      <c r="AE136" s="2003"/>
      <c r="AF136" s="400"/>
      <c r="AG136" s="2003"/>
      <c r="AH136" s="337"/>
      <c r="AI136" s="2003"/>
      <c r="AJ136" s="2009"/>
      <c r="AK136" s="2008"/>
      <c r="AL136" s="78" t="s">
        <v>467</v>
      </c>
      <c r="AM136" s="2003"/>
      <c r="AN136" s="2003"/>
      <c r="AO136" s="2005"/>
      <c r="AP136" s="2003"/>
      <c r="AQ136" s="2003"/>
      <c r="AR136" s="2003"/>
      <c r="AS136" s="903"/>
    </row>
    <row r="137" spans="1:45" s="27" customFormat="1" ht="32.25" customHeight="1" x14ac:dyDescent="0.25">
      <c r="A137" s="2066"/>
      <c r="B137" s="2017"/>
      <c r="C137" s="2003"/>
      <c r="D137" s="2003"/>
      <c r="E137" s="2017"/>
      <c r="F137" s="2003"/>
      <c r="G137" s="19" t="s">
        <v>781</v>
      </c>
      <c r="H137" s="20">
        <v>39944</v>
      </c>
      <c r="I137" s="21">
        <v>29000000</v>
      </c>
      <c r="J137" s="2017"/>
      <c r="K137" s="32" t="s">
        <v>757</v>
      </c>
      <c r="L137" s="2017"/>
      <c r="M137" s="21">
        <v>28995656</v>
      </c>
      <c r="N137" s="2003"/>
      <c r="O137" s="2003"/>
      <c r="P137" s="2003"/>
      <c r="Q137" s="2003"/>
      <c r="R137" s="60"/>
      <c r="S137" s="60"/>
      <c r="T137" s="60"/>
      <c r="U137" s="60"/>
      <c r="V137" s="2015"/>
      <c r="W137" s="2020"/>
      <c r="X137" s="2226"/>
      <c r="Y137" s="2230"/>
      <c r="Z137" s="2230"/>
      <c r="AA137" s="2003"/>
      <c r="AB137" s="2008"/>
      <c r="AC137" s="2003"/>
      <c r="AD137" s="2003"/>
      <c r="AE137" s="2003"/>
      <c r="AF137" s="400"/>
      <c r="AG137" s="2003"/>
      <c r="AH137" s="337"/>
      <c r="AI137" s="2003"/>
      <c r="AJ137" s="2009"/>
      <c r="AK137" s="2008"/>
      <c r="AL137" s="78" t="s">
        <v>407</v>
      </c>
      <c r="AM137" s="2003"/>
      <c r="AN137" s="2003"/>
      <c r="AO137" s="2005"/>
      <c r="AP137" s="2003"/>
      <c r="AQ137" s="2003"/>
      <c r="AR137" s="2003"/>
      <c r="AS137" s="903"/>
    </row>
    <row r="138" spans="1:45" s="27" customFormat="1" ht="51" customHeight="1" x14ac:dyDescent="0.25">
      <c r="A138" s="2066"/>
      <c r="B138" s="2017"/>
      <c r="C138" s="2003"/>
      <c r="D138" s="2003"/>
      <c r="E138" s="2017"/>
      <c r="F138" s="2003"/>
      <c r="G138" s="19" t="s">
        <v>193</v>
      </c>
      <c r="H138" s="20">
        <v>39944</v>
      </c>
      <c r="I138" s="21">
        <v>20000000</v>
      </c>
      <c r="J138" s="2017"/>
      <c r="K138" s="32" t="s">
        <v>758</v>
      </c>
      <c r="L138" s="2017"/>
      <c r="M138" s="21">
        <v>19998554</v>
      </c>
      <c r="N138" s="2003"/>
      <c r="O138" s="2003"/>
      <c r="P138" s="2003"/>
      <c r="Q138" s="2003"/>
      <c r="R138" s="60"/>
      <c r="S138" s="60"/>
      <c r="T138" s="60"/>
      <c r="U138" s="60"/>
      <c r="V138" s="2015"/>
      <c r="W138" s="2020"/>
      <c r="X138" s="2226"/>
      <c r="Y138" s="2230"/>
      <c r="Z138" s="2230"/>
      <c r="AA138" s="2003"/>
      <c r="AB138" s="2008"/>
      <c r="AC138" s="2003"/>
      <c r="AD138" s="2003"/>
      <c r="AE138" s="2003"/>
      <c r="AF138" s="400"/>
      <c r="AG138" s="2003"/>
      <c r="AH138" s="337"/>
      <c r="AI138" s="2003"/>
      <c r="AJ138" s="2009"/>
      <c r="AK138" s="2008"/>
      <c r="AL138" s="78" t="s">
        <v>422</v>
      </c>
      <c r="AM138" s="2003"/>
      <c r="AN138" s="2003"/>
      <c r="AO138" s="2005"/>
      <c r="AP138" s="2003"/>
      <c r="AQ138" s="2003"/>
      <c r="AR138" s="2003"/>
      <c r="AS138" s="903"/>
    </row>
    <row r="139" spans="1:45" s="27" customFormat="1" ht="46.5" customHeight="1" x14ac:dyDescent="0.25">
      <c r="A139" s="2066"/>
      <c r="B139" s="2018"/>
      <c r="C139" s="2003"/>
      <c r="D139" s="2003"/>
      <c r="E139" s="2018"/>
      <c r="F139" s="2003"/>
      <c r="G139" s="19" t="s">
        <v>782</v>
      </c>
      <c r="H139" s="20">
        <v>39951</v>
      </c>
      <c r="I139" s="21">
        <v>20000000</v>
      </c>
      <c r="J139" s="2018"/>
      <c r="K139" s="32" t="s">
        <v>759</v>
      </c>
      <c r="L139" s="2018"/>
      <c r="M139" s="21">
        <v>19975950</v>
      </c>
      <c r="N139" s="2003"/>
      <c r="O139" s="2003"/>
      <c r="P139" s="2003"/>
      <c r="Q139" s="2003"/>
      <c r="R139" s="60"/>
      <c r="S139" s="60"/>
      <c r="T139" s="60"/>
      <c r="U139" s="60"/>
      <c r="V139" s="2015"/>
      <c r="W139" s="2021"/>
      <c r="X139" s="2227"/>
      <c r="Y139" s="2231"/>
      <c r="Z139" s="2231"/>
      <c r="AA139" s="2003"/>
      <c r="AB139" s="2008"/>
      <c r="AC139" s="2003"/>
      <c r="AD139" s="2003"/>
      <c r="AE139" s="2003"/>
      <c r="AF139" s="400"/>
      <c r="AG139" s="2003"/>
      <c r="AH139" s="337"/>
      <c r="AI139" s="2003"/>
      <c r="AJ139" s="2009"/>
      <c r="AK139" s="2008"/>
      <c r="AL139" s="78" t="s">
        <v>1253</v>
      </c>
      <c r="AM139" s="2003"/>
      <c r="AN139" s="2003"/>
      <c r="AO139" s="2005"/>
      <c r="AP139" s="2003"/>
      <c r="AQ139" s="2003"/>
      <c r="AR139" s="2003"/>
      <c r="AS139" s="903"/>
    </row>
    <row r="140" spans="1:45" s="27" customFormat="1" ht="70.5" customHeight="1" x14ac:dyDescent="0.2">
      <c r="A140" s="2014">
        <v>78</v>
      </c>
      <c r="B140" s="2014" t="s">
        <v>717</v>
      </c>
      <c r="C140" s="2016" t="s">
        <v>768</v>
      </c>
      <c r="D140" s="2016" t="s">
        <v>42</v>
      </c>
      <c r="E140" s="2016" t="s">
        <v>769</v>
      </c>
      <c r="F140" s="2016" t="s">
        <v>777</v>
      </c>
      <c r="G140" s="19" t="s">
        <v>770</v>
      </c>
      <c r="H140" s="20">
        <v>39988</v>
      </c>
      <c r="I140" s="21">
        <v>18000000</v>
      </c>
      <c r="J140" s="2019">
        <v>40038</v>
      </c>
      <c r="K140" s="32" t="s">
        <v>760</v>
      </c>
      <c r="L140" s="2006">
        <v>40038</v>
      </c>
      <c r="M140" s="21">
        <v>17809618</v>
      </c>
      <c r="N140" s="2006">
        <v>40049</v>
      </c>
      <c r="O140" s="2006">
        <v>40064</v>
      </c>
      <c r="P140" s="2002">
        <v>3</v>
      </c>
      <c r="Q140" s="2022">
        <f>M140+M141+M142+M143+M144</f>
        <v>102620259</v>
      </c>
      <c r="R140" s="60"/>
      <c r="S140" s="60"/>
      <c r="T140" s="60"/>
      <c r="U140" s="60"/>
      <c r="V140" s="2002">
        <v>0</v>
      </c>
      <c r="W140" s="2002">
        <v>0</v>
      </c>
      <c r="X140" s="2002">
        <v>0</v>
      </c>
      <c r="Y140" s="2006">
        <v>40155</v>
      </c>
      <c r="Z140" s="2006">
        <v>40171</v>
      </c>
      <c r="AA140" s="2002"/>
      <c r="AB140" s="2007">
        <v>102620259</v>
      </c>
      <c r="AC140" s="2002"/>
      <c r="AD140" s="2002"/>
      <c r="AE140" s="2002"/>
      <c r="AF140" s="399"/>
      <c r="AG140" s="2002"/>
      <c r="AH140" s="336"/>
      <c r="AI140" s="2002"/>
      <c r="AJ140" s="1805" t="s">
        <v>622</v>
      </c>
      <c r="AK140" s="2010">
        <f>AA140+AB140+AC140+AD140+AE140+AG140+AI140</f>
        <v>102620259</v>
      </c>
      <c r="AL140" s="78" t="s">
        <v>1253</v>
      </c>
      <c r="AM140" s="2002" t="s">
        <v>775</v>
      </c>
      <c r="AN140" s="2002">
        <v>3118592588</v>
      </c>
      <c r="AO140" s="2004"/>
      <c r="AP140" s="2002" t="s">
        <v>1230</v>
      </c>
      <c r="AQ140" s="2002" t="s">
        <v>1249</v>
      </c>
      <c r="AR140" s="2002" t="s">
        <v>1230</v>
      </c>
      <c r="AS140" s="903"/>
    </row>
    <row r="141" spans="1:45" s="27" customFormat="1" ht="37.5" customHeight="1" x14ac:dyDescent="0.25">
      <c r="A141" s="2015"/>
      <c r="B141" s="2015"/>
      <c r="C141" s="2017"/>
      <c r="D141" s="2017"/>
      <c r="E141" s="2017"/>
      <c r="F141" s="2017"/>
      <c r="G141" s="19" t="s">
        <v>771</v>
      </c>
      <c r="H141" s="20">
        <v>39944</v>
      </c>
      <c r="I141" s="21">
        <v>21147523</v>
      </c>
      <c r="J141" s="2020"/>
      <c r="K141" s="32" t="s">
        <v>761</v>
      </c>
      <c r="L141" s="2003"/>
      <c r="M141" s="21">
        <v>20736603</v>
      </c>
      <c r="N141" s="2003"/>
      <c r="O141" s="2003"/>
      <c r="P141" s="2003"/>
      <c r="Q141" s="2003"/>
      <c r="R141" s="60"/>
      <c r="S141" s="60"/>
      <c r="T141" s="60"/>
      <c r="U141" s="60"/>
      <c r="V141" s="2003"/>
      <c r="W141" s="2003"/>
      <c r="X141" s="2003"/>
      <c r="Y141" s="2003"/>
      <c r="Z141" s="2003"/>
      <c r="AA141" s="2003"/>
      <c r="AB141" s="2008"/>
      <c r="AC141" s="2003"/>
      <c r="AD141" s="2003"/>
      <c r="AE141" s="2003"/>
      <c r="AF141" s="400"/>
      <c r="AG141" s="2003"/>
      <c r="AH141" s="337"/>
      <c r="AI141" s="2003"/>
      <c r="AJ141" s="2009"/>
      <c r="AK141" s="2003"/>
      <c r="AL141" s="78" t="s">
        <v>422</v>
      </c>
      <c r="AM141" s="2003"/>
      <c r="AN141" s="2003"/>
      <c r="AO141" s="2005"/>
      <c r="AP141" s="2003"/>
      <c r="AQ141" s="2003"/>
      <c r="AR141" s="2003"/>
      <c r="AS141" s="903"/>
    </row>
    <row r="142" spans="1:45" s="27" customFormat="1" ht="46.5" customHeight="1" x14ac:dyDescent="0.25">
      <c r="A142" s="2015"/>
      <c r="B142" s="2015"/>
      <c r="C142" s="2017"/>
      <c r="D142" s="2017"/>
      <c r="E142" s="2017"/>
      <c r="F142" s="2017"/>
      <c r="G142" s="19" t="s">
        <v>772</v>
      </c>
      <c r="H142" s="20">
        <v>39959</v>
      </c>
      <c r="I142" s="21">
        <v>29000000</v>
      </c>
      <c r="J142" s="2020"/>
      <c r="K142" s="32" t="s">
        <v>762</v>
      </c>
      <c r="L142" s="2003"/>
      <c r="M142" s="21">
        <v>28987362</v>
      </c>
      <c r="N142" s="2003"/>
      <c r="O142" s="2003"/>
      <c r="P142" s="2003"/>
      <c r="Q142" s="2003"/>
      <c r="R142" s="60"/>
      <c r="S142" s="60"/>
      <c r="T142" s="60"/>
      <c r="U142" s="60"/>
      <c r="V142" s="2003"/>
      <c r="W142" s="2003"/>
      <c r="X142" s="2003"/>
      <c r="Y142" s="2003"/>
      <c r="Z142" s="2003"/>
      <c r="AA142" s="2003"/>
      <c r="AB142" s="2008"/>
      <c r="AC142" s="2003"/>
      <c r="AD142" s="2003"/>
      <c r="AE142" s="2003"/>
      <c r="AF142" s="400"/>
      <c r="AG142" s="2003"/>
      <c r="AH142" s="337"/>
      <c r="AI142" s="2003"/>
      <c r="AJ142" s="2009"/>
      <c r="AK142" s="2003"/>
      <c r="AL142" s="78" t="s">
        <v>1252</v>
      </c>
      <c r="AM142" s="2003"/>
      <c r="AN142" s="2003"/>
      <c r="AO142" s="2005"/>
      <c r="AP142" s="2003"/>
      <c r="AQ142" s="2003"/>
      <c r="AR142" s="2003"/>
      <c r="AS142" s="903"/>
    </row>
    <row r="143" spans="1:45" s="27" customFormat="1" ht="46.5" customHeight="1" x14ac:dyDescent="0.25">
      <c r="A143" s="2015"/>
      <c r="B143" s="2015"/>
      <c r="C143" s="2017"/>
      <c r="D143" s="2017"/>
      <c r="E143" s="2017"/>
      <c r="F143" s="2017"/>
      <c r="G143" s="19" t="s">
        <v>773</v>
      </c>
      <c r="H143" s="20">
        <v>39988</v>
      </c>
      <c r="I143" s="21">
        <v>15000000</v>
      </c>
      <c r="J143" s="2020"/>
      <c r="K143" s="32" t="s">
        <v>763</v>
      </c>
      <c r="L143" s="2003"/>
      <c r="M143" s="21">
        <v>14837508</v>
      </c>
      <c r="N143" s="2003"/>
      <c r="O143" s="2003"/>
      <c r="P143" s="2003"/>
      <c r="Q143" s="2003"/>
      <c r="R143" s="60"/>
      <c r="S143" s="60"/>
      <c r="T143" s="60"/>
      <c r="U143" s="60"/>
      <c r="V143" s="2003"/>
      <c r="W143" s="2003"/>
      <c r="X143" s="2003"/>
      <c r="Y143" s="2003"/>
      <c r="Z143" s="2003"/>
      <c r="AA143" s="2003"/>
      <c r="AB143" s="2008"/>
      <c r="AC143" s="2003"/>
      <c r="AD143" s="2003"/>
      <c r="AE143" s="2003"/>
      <c r="AF143" s="400"/>
      <c r="AG143" s="2003"/>
      <c r="AH143" s="337"/>
      <c r="AI143" s="2003"/>
      <c r="AJ143" s="2009"/>
      <c r="AK143" s="2003"/>
      <c r="AL143" s="78" t="s">
        <v>292</v>
      </c>
      <c r="AM143" s="2003"/>
      <c r="AN143" s="2003"/>
      <c r="AO143" s="2005"/>
      <c r="AP143" s="2003"/>
      <c r="AQ143" s="2003"/>
      <c r="AR143" s="2003"/>
      <c r="AS143" s="903"/>
    </row>
    <row r="144" spans="1:45" s="27" customFormat="1" ht="33.75" customHeight="1" x14ac:dyDescent="0.25">
      <c r="A144" s="2015"/>
      <c r="B144" s="2015"/>
      <c r="C144" s="2018"/>
      <c r="D144" s="2018"/>
      <c r="E144" s="2018"/>
      <c r="F144" s="2018"/>
      <c r="G144" s="19" t="s">
        <v>774</v>
      </c>
      <c r="H144" s="20">
        <v>39944</v>
      </c>
      <c r="I144" s="21">
        <v>20263036</v>
      </c>
      <c r="J144" s="2021"/>
      <c r="K144" s="32" t="s">
        <v>764</v>
      </c>
      <c r="L144" s="2003"/>
      <c r="M144" s="21">
        <v>20249168</v>
      </c>
      <c r="N144" s="2003"/>
      <c r="O144" s="2003"/>
      <c r="P144" s="2003"/>
      <c r="Q144" s="2003"/>
      <c r="R144" s="60"/>
      <c r="S144" s="60"/>
      <c r="T144" s="60"/>
      <c r="U144" s="60"/>
      <c r="V144" s="2003"/>
      <c r="W144" s="2003"/>
      <c r="X144" s="2003"/>
      <c r="Y144" s="2003"/>
      <c r="Z144" s="2003"/>
      <c r="AA144" s="2003"/>
      <c r="AB144" s="2008"/>
      <c r="AC144" s="2003"/>
      <c r="AD144" s="2003"/>
      <c r="AE144" s="2003"/>
      <c r="AF144" s="400"/>
      <c r="AG144" s="2003"/>
      <c r="AH144" s="337"/>
      <c r="AI144" s="2003"/>
      <c r="AJ144" s="2009"/>
      <c r="AK144" s="2003"/>
      <c r="AL144" s="78" t="s">
        <v>1254</v>
      </c>
      <c r="AM144" s="2003"/>
      <c r="AN144" s="2003"/>
      <c r="AO144" s="2005"/>
      <c r="AP144" s="2003"/>
      <c r="AQ144" s="2003"/>
      <c r="AR144" s="2003"/>
      <c r="AS144" s="903"/>
    </row>
    <row r="145" spans="1:45" s="27" customFormat="1" ht="69.75" customHeight="1" x14ac:dyDescent="0.25">
      <c r="A145" s="27">
        <v>79</v>
      </c>
      <c r="B145" s="30" t="s">
        <v>718</v>
      </c>
      <c r="C145" s="17" t="s">
        <v>411</v>
      </c>
      <c r="D145" s="30" t="s">
        <v>401</v>
      </c>
      <c r="E145" s="17" t="s">
        <v>783</v>
      </c>
      <c r="F145" s="36" t="s">
        <v>784</v>
      </c>
      <c r="G145" s="19" t="s">
        <v>785</v>
      </c>
      <c r="H145" s="20">
        <v>39962</v>
      </c>
      <c r="I145" s="21">
        <v>9272635</v>
      </c>
      <c r="J145" s="31">
        <v>40045</v>
      </c>
      <c r="K145" s="32" t="s">
        <v>791</v>
      </c>
      <c r="L145" s="20">
        <v>40045</v>
      </c>
      <c r="M145" s="21">
        <v>9172000</v>
      </c>
      <c r="N145" s="32">
        <v>40050</v>
      </c>
      <c r="O145" s="395">
        <v>40051</v>
      </c>
      <c r="P145" s="30">
        <v>2</v>
      </c>
      <c r="Q145" s="67">
        <v>9172000</v>
      </c>
      <c r="R145" s="60"/>
      <c r="S145" s="60"/>
      <c r="T145" s="60"/>
      <c r="U145" s="60"/>
      <c r="V145" s="18">
        <v>0</v>
      </c>
      <c r="W145" s="18">
        <v>0</v>
      </c>
      <c r="X145" s="18">
        <v>0</v>
      </c>
      <c r="Y145" s="31">
        <v>40112</v>
      </c>
      <c r="Z145" s="767">
        <v>40144</v>
      </c>
      <c r="AA145" s="24"/>
      <c r="AB145" s="24">
        <v>9172000</v>
      </c>
      <c r="AC145" s="24"/>
      <c r="AD145" s="24"/>
      <c r="AE145" s="24"/>
      <c r="AF145" s="24"/>
      <c r="AG145" s="24"/>
      <c r="AH145" s="24"/>
      <c r="AI145" s="24"/>
      <c r="AJ145" s="313" t="s">
        <v>406</v>
      </c>
      <c r="AK145" s="297">
        <v>9172000</v>
      </c>
      <c r="AL145" s="23"/>
      <c r="AM145" s="23" t="s">
        <v>786</v>
      </c>
      <c r="AN145" s="23">
        <v>3107524410</v>
      </c>
      <c r="AO145" s="53"/>
      <c r="AP145" s="276"/>
      <c r="AQ145" s="345"/>
      <c r="AR145" s="276"/>
      <c r="AS145" s="903"/>
    </row>
    <row r="146" spans="1:45" s="27" customFormat="1" ht="51" x14ac:dyDescent="0.25">
      <c r="A146" s="27">
        <v>80</v>
      </c>
      <c r="B146" s="30" t="s">
        <v>719</v>
      </c>
      <c r="C146" s="17" t="s">
        <v>725</v>
      </c>
      <c r="D146" s="30" t="s">
        <v>720</v>
      </c>
      <c r="E146" s="17" t="s">
        <v>726</v>
      </c>
      <c r="F146" s="36" t="s">
        <v>40</v>
      </c>
      <c r="G146" s="19" t="s">
        <v>415</v>
      </c>
      <c r="H146" s="20">
        <v>39994</v>
      </c>
      <c r="I146" s="21">
        <v>80000000</v>
      </c>
      <c r="J146" s="31">
        <v>40049</v>
      </c>
      <c r="K146" s="32" t="s">
        <v>792</v>
      </c>
      <c r="L146" s="20">
        <v>40049</v>
      </c>
      <c r="M146" s="21">
        <v>7990983</v>
      </c>
      <c r="N146" s="32">
        <v>40051</v>
      </c>
      <c r="O146" s="412">
        <v>40073</v>
      </c>
      <c r="P146" s="30">
        <v>1</v>
      </c>
      <c r="Q146" s="67">
        <v>7990983</v>
      </c>
      <c r="R146" s="60"/>
      <c r="S146" s="60"/>
      <c r="T146" s="60"/>
      <c r="U146" s="60"/>
      <c r="V146" s="18">
        <v>0</v>
      </c>
      <c r="W146" s="18">
        <v>0</v>
      </c>
      <c r="X146" s="18">
        <v>0</v>
      </c>
      <c r="Y146" s="412">
        <v>40102</v>
      </c>
      <c r="Z146" s="31">
        <v>40140</v>
      </c>
      <c r="AA146" s="24"/>
      <c r="AB146" s="24">
        <v>7990983</v>
      </c>
      <c r="AC146" s="24"/>
      <c r="AD146" s="24"/>
      <c r="AE146" s="24"/>
      <c r="AF146" s="24"/>
      <c r="AG146" s="24"/>
      <c r="AH146" s="24"/>
      <c r="AI146" s="24"/>
      <c r="AJ146" s="23" t="s">
        <v>793</v>
      </c>
      <c r="AK146" s="297">
        <f t="shared" ref="AK146:AK168" si="5">AA146+AB146+AC146+AD146+AE146+AG146+AI146</f>
        <v>7990983</v>
      </c>
      <c r="AL146" s="78" t="s">
        <v>292</v>
      </c>
      <c r="AM146" s="23" t="s">
        <v>53</v>
      </c>
      <c r="AN146" s="23">
        <v>3138695353</v>
      </c>
      <c r="AO146" s="53"/>
      <c r="AP146" s="276"/>
      <c r="AQ146" s="345"/>
      <c r="AR146" s="276"/>
      <c r="AS146" s="903"/>
    </row>
    <row r="147" spans="1:45" s="27" customFormat="1" ht="51.75" x14ac:dyDescent="0.25">
      <c r="A147" s="27">
        <v>81</v>
      </c>
      <c r="B147" s="30" t="s">
        <v>788</v>
      </c>
      <c r="C147" s="17" t="s">
        <v>787</v>
      </c>
      <c r="D147" s="30" t="s">
        <v>720</v>
      </c>
      <c r="E147" s="17" t="s">
        <v>721</v>
      </c>
      <c r="F147" s="36" t="s">
        <v>56</v>
      </c>
      <c r="G147" s="19" t="s">
        <v>722</v>
      </c>
      <c r="H147" s="20">
        <v>40037</v>
      </c>
      <c r="I147" s="21">
        <v>11000000</v>
      </c>
      <c r="J147" s="31">
        <v>40052</v>
      </c>
      <c r="K147" s="32" t="s">
        <v>801</v>
      </c>
      <c r="L147" s="20">
        <v>40052</v>
      </c>
      <c r="M147" s="21">
        <v>10989312</v>
      </c>
      <c r="N147" s="32">
        <v>40052</v>
      </c>
      <c r="O147" s="31">
        <v>40073</v>
      </c>
      <c r="P147" s="30">
        <v>1</v>
      </c>
      <c r="Q147" s="67">
        <v>10989312</v>
      </c>
      <c r="R147" s="60"/>
      <c r="S147" s="60"/>
      <c r="T147" s="60"/>
      <c r="U147" s="60"/>
      <c r="V147" s="18">
        <v>0</v>
      </c>
      <c r="W147" s="18">
        <v>0</v>
      </c>
      <c r="X147" s="18">
        <v>0</v>
      </c>
      <c r="Y147" s="31">
        <v>40102</v>
      </c>
      <c r="Z147" s="371">
        <v>40140</v>
      </c>
      <c r="AA147" s="212"/>
      <c r="AB147" s="212">
        <v>10989312</v>
      </c>
      <c r="AC147" s="212"/>
      <c r="AD147" s="212"/>
      <c r="AE147" s="212"/>
      <c r="AF147" s="212"/>
      <c r="AG147" s="212"/>
      <c r="AH147" s="212"/>
      <c r="AI147" s="212"/>
      <c r="AJ147" s="313" t="s">
        <v>723</v>
      </c>
      <c r="AK147" s="297">
        <f t="shared" si="5"/>
        <v>10989312</v>
      </c>
      <c r="AL147" s="78" t="s">
        <v>335</v>
      </c>
      <c r="AM147" s="23" t="s">
        <v>724</v>
      </c>
      <c r="AN147" s="23">
        <v>3118956522</v>
      </c>
      <c r="AO147" s="53"/>
      <c r="AP147" s="276"/>
      <c r="AQ147" s="345"/>
      <c r="AR147" s="276"/>
      <c r="AS147" s="903"/>
    </row>
    <row r="148" spans="1:45" s="27" customFormat="1" ht="38.25" x14ac:dyDescent="0.25">
      <c r="A148" s="27">
        <v>82</v>
      </c>
      <c r="B148" s="30" t="s">
        <v>790</v>
      </c>
      <c r="C148" s="17" t="s">
        <v>727</v>
      </c>
      <c r="D148" s="30" t="s">
        <v>720</v>
      </c>
      <c r="E148" s="17" t="s">
        <v>789</v>
      </c>
      <c r="F148" s="36" t="s">
        <v>794</v>
      </c>
      <c r="G148" s="19" t="s">
        <v>795</v>
      </c>
      <c r="H148" s="20">
        <v>39959</v>
      </c>
      <c r="I148" s="21">
        <v>7000000</v>
      </c>
      <c r="J148" s="31">
        <v>40052</v>
      </c>
      <c r="K148" s="32" t="s">
        <v>802</v>
      </c>
      <c r="L148" s="20">
        <v>40052</v>
      </c>
      <c r="M148" s="21">
        <v>6997624</v>
      </c>
      <c r="N148" s="32">
        <v>40052</v>
      </c>
      <c r="O148" s="31">
        <v>40073</v>
      </c>
      <c r="P148" s="30">
        <v>1</v>
      </c>
      <c r="Q148" s="67">
        <v>6997624</v>
      </c>
      <c r="R148" s="60"/>
      <c r="S148" s="60"/>
      <c r="T148" s="60"/>
      <c r="U148" s="60"/>
      <c r="V148" s="18">
        <v>0</v>
      </c>
      <c r="W148" s="18">
        <v>0</v>
      </c>
      <c r="X148" s="18">
        <v>0</v>
      </c>
      <c r="Y148" s="31">
        <v>40102</v>
      </c>
      <c r="Z148" s="367">
        <v>40134</v>
      </c>
      <c r="AA148" s="24"/>
      <c r="AB148" s="24">
        <v>6997624</v>
      </c>
      <c r="AC148" s="24"/>
      <c r="AD148" s="24"/>
      <c r="AE148" s="24"/>
      <c r="AF148" s="24"/>
      <c r="AG148" s="24"/>
      <c r="AH148" s="24"/>
      <c r="AI148" s="24"/>
      <c r="AJ148" s="23" t="s">
        <v>796</v>
      </c>
      <c r="AK148" s="297">
        <f t="shared" si="5"/>
        <v>6997624</v>
      </c>
      <c r="AL148" s="78" t="s">
        <v>407</v>
      </c>
      <c r="AM148" s="23" t="s">
        <v>642</v>
      </c>
      <c r="AN148" s="23">
        <v>3133695668</v>
      </c>
      <c r="AO148" s="53"/>
      <c r="AP148" s="276" t="s">
        <v>1229</v>
      </c>
      <c r="AQ148" s="345" t="s">
        <v>1249</v>
      </c>
      <c r="AR148" s="276" t="s">
        <v>1229</v>
      </c>
      <c r="AS148" s="903"/>
    </row>
    <row r="149" spans="1:45" s="114" customFormat="1" ht="76.5" x14ac:dyDescent="0.25">
      <c r="A149" s="27">
        <v>83</v>
      </c>
      <c r="B149" s="303" t="s">
        <v>797</v>
      </c>
      <c r="C149" s="107" t="s">
        <v>798</v>
      </c>
      <c r="D149" s="303" t="s">
        <v>42</v>
      </c>
      <c r="E149" s="107" t="s">
        <v>154</v>
      </c>
      <c r="F149" s="241" t="s">
        <v>281</v>
      </c>
      <c r="G149" s="109" t="s">
        <v>799</v>
      </c>
      <c r="H149" s="110">
        <v>39933</v>
      </c>
      <c r="I149" s="111">
        <v>2600000</v>
      </c>
      <c r="J149" s="304">
        <v>40053</v>
      </c>
      <c r="K149" s="305" t="s">
        <v>800</v>
      </c>
      <c r="L149" s="110">
        <v>40053</v>
      </c>
      <c r="M149" s="111">
        <v>2599950</v>
      </c>
      <c r="N149" s="305">
        <v>40056</v>
      </c>
      <c r="O149" s="304">
        <v>40056</v>
      </c>
      <c r="P149" s="303">
        <v>15</v>
      </c>
      <c r="Q149" s="306">
        <v>2599950</v>
      </c>
      <c r="R149" s="306"/>
      <c r="S149" s="306"/>
      <c r="T149" s="306"/>
      <c r="U149" s="306"/>
      <c r="V149" s="108">
        <v>0</v>
      </c>
      <c r="W149" s="108">
        <v>0</v>
      </c>
      <c r="X149" s="108">
        <v>0</v>
      </c>
      <c r="Y149" s="304">
        <v>40067</v>
      </c>
      <c r="Z149" s="304">
        <v>40099</v>
      </c>
      <c r="AA149" s="112"/>
      <c r="AB149" s="112">
        <v>2599950</v>
      </c>
      <c r="AC149" s="112"/>
      <c r="AD149" s="112"/>
      <c r="AE149" s="112"/>
      <c r="AF149" s="112"/>
      <c r="AG149" s="112"/>
      <c r="AH149" s="112"/>
      <c r="AI149" s="112"/>
      <c r="AJ149" s="113" t="s">
        <v>347</v>
      </c>
      <c r="AK149" s="338">
        <f t="shared" si="5"/>
        <v>2599950</v>
      </c>
      <c r="AL149" s="307" t="s">
        <v>1064</v>
      </c>
      <c r="AM149" s="113" t="s">
        <v>157</v>
      </c>
      <c r="AN149" s="113">
        <v>3204699329</v>
      </c>
      <c r="AO149" s="907"/>
      <c r="AP149" s="278" t="s">
        <v>1229</v>
      </c>
      <c r="AQ149" s="347"/>
      <c r="AR149" s="278" t="s">
        <v>1229</v>
      </c>
      <c r="AS149" s="903"/>
    </row>
    <row r="150" spans="1:45" s="27" customFormat="1" ht="57" customHeight="1" x14ac:dyDescent="0.25">
      <c r="A150" s="27">
        <v>84</v>
      </c>
      <c r="B150" s="30" t="s">
        <v>922</v>
      </c>
      <c r="C150" s="1152" t="s">
        <v>850</v>
      </c>
      <c r="D150" s="30" t="s">
        <v>401</v>
      </c>
      <c r="E150" s="17" t="s">
        <v>923</v>
      </c>
      <c r="F150" s="36" t="s">
        <v>924</v>
      </c>
      <c r="G150" s="19" t="s">
        <v>925</v>
      </c>
      <c r="H150" s="20">
        <v>39962</v>
      </c>
      <c r="I150" s="21">
        <v>9564491</v>
      </c>
      <c r="J150" s="31">
        <v>40060</v>
      </c>
      <c r="K150" s="32" t="s">
        <v>1045</v>
      </c>
      <c r="L150" s="20">
        <v>40060</v>
      </c>
      <c r="M150" s="21">
        <v>9200000</v>
      </c>
      <c r="N150" s="32">
        <v>40065</v>
      </c>
      <c r="O150" s="31"/>
      <c r="P150" s="30">
        <v>2</v>
      </c>
      <c r="Q150" s="67">
        <v>9200000</v>
      </c>
      <c r="R150" s="60"/>
      <c r="S150" s="60"/>
      <c r="T150" s="60"/>
      <c r="U150" s="60"/>
      <c r="V150" s="18">
        <v>0</v>
      </c>
      <c r="W150" s="18">
        <v>0</v>
      </c>
      <c r="X150" s="18">
        <v>0</v>
      </c>
      <c r="Y150" s="31">
        <v>40234</v>
      </c>
      <c r="Z150" s="31">
        <v>40234</v>
      </c>
      <c r="AA150" s="24"/>
      <c r="AB150" s="24">
        <v>9200000</v>
      </c>
      <c r="AC150" s="24"/>
      <c r="AD150" s="24"/>
      <c r="AE150" s="24"/>
      <c r="AF150" s="24"/>
      <c r="AG150" s="24"/>
      <c r="AH150" s="24"/>
      <c r="AI150" s="24"/>
      <c r="AJ150" s="23" t="s">
        <v>406</v>
      </c>
      <c r="AK150" s="297">
        <f t="shared" si="5"/>
        <v>9200000</v>
      </c>
      <c r="AL150" s="84"/>
      <c r="AM150" s="23" t="s">
        <v>926</v>
      </c>
      <c r="AN150" s="23">
        <v>7316106</v>
      </c>
      <c r="AO150" s="53"/>
      <c r="AP150" s="276"/>
      <c r="AQ150" s="345"/>
      <c r="AR150" s="276"/>
      <c r="AS150" s="903"/>
    </row>
    <row r="151" spans="1:45" s="27" customFormat="1" ht="44.25" customHeight="1" x14ac:dyDescent="0.25">
      <c r="A151" s="2067">
        <v>85</v>
      </c>
      <c r="B151" s="2049" t="s">
        <v>815</v>
      </c>
      <c r="C151" s="1154" t="s">
        <v>1738</v>
      </c>
      <c r="D151" s="2166" t="s">
        <v>42</v>
      </c>
      <c r="E151" s="2166" t="s">
        <v>1044</v>
      </c>
      <c r="F151" s="2166" t="s">
        <v>116</v>
      </c>
      <c r="G151" s="19" t="s">
        <v>308</v>
      </c>
      <c r="H151" s="20">
        <v>39944</v>
      </c>
      <c r="I151" s="21">
        <v>22000000</v>
      </c>
      <c r="J151" s="2168">
        <v>40060</v>
      </c>
      <c r="K151" s="32" t="s">
        <v>1046</v>
      </c>
      <c r="L151" s="2168">
        <v>40060</v>
      </c>
      <c r="M151" s="21">
        <v>21988637</v>
      </c>
      <c r="N151" s="2168">
        <v>40060</v>
      </c>
      <c r="O151" s="2168">
        <v>40085</v>
      </c>
      <c r="P151" s="2178" t="s">
        <v>697</v>
      </c>
      <c r="Q151" s="2171">
        <v>124304337</v>
      </c>
      <c r="R151" s="60"/>
      <c r="S151" s="60"/>
      <c r="T151" s="60"/>
      <c r="U151" s="60"/>
      <c r="V151" s="2173">
        <v>40164</v>
      </c>
      <c r="W151" s="2185">
        <v>45</v>
      </c>
      <c r="X151" s="2185">
        <v>26936056</v>
      </c>
      <c r="Y151" s="2168">
        <v>40234</v>
      </c>
      <c r="Z151" s="2168">
        <v>40263</v>
      </c>
      <c r="AA151" s="2171"/>
      <c r="AB151" s="21">
        <v>21988637</v>
      </c>
      <c r="AC151" s="2171"/>
      <c r="AD151" s="2171"/>
      <c r="AE151" s="2171"/>
      <c r="AF151" s="402"/>
      <c r="AG151" s="2171"/>
      <c r="AH151" s="211"/>
      <c r="AI151" s="2171"/>
      <c r="AJ151" s="2244" t="s">
        <v>1132</v>
      </c>
      <c r="AK151" s="297">
        <f t="shared" si="5"/>
        <v>21988637</v>
      </c>
      <c r="AL151" s="84"/>
      <c r="AM151" s="2171" t="s">
        <v>348</v>
      </c>
      <c r="AN151" s="2171">
        <v>3138308700</v>
      </c>
      <c r="AO151" s="2267" t="s">
        <v>1366</v>
      </c>
      <c r="AP151" s="276"/>
      <c r="AQ151" s="345"/>
      <c r="AR151" s="276"/>
      <c r="AS151" s="903"/>
    </row>
    <row r="152" spans="1:45" s="27" customFormat="1" ht="48.75" customHeight="1" x14ac:dyDescent="0.25">
      <c r="A152" s="2068"/>
      <c r="B152" s="2049"/>
      <c r="C152" s="1154" t="s">
        <v>1739</v>
      </c>
      <c r="D152" s="2166"/>
      <c r="E152" s="2166"/>
      <c r="F152" s="2166"/>
      <c r="G152" s="19" t="s">
        <v>309</v>
      </c>
      <c r="H152" s="20">
        <v>39955</v>
      </c>
      <c r="I152" s="21">
        <v>30058423</v>
      </c>
      <c r="J152" s="2168"/>
      <c r="K152" s="32" t="s">
        <v>1047</v>
      </c>
      <c r="L152" s="2168"/>
      <c r="M152" s="21">
        <v>29987948</v>
      </c>
      <c r="N152" s="2168"/>
      <c r="O152" s="2168"/>
      <c r="P152" s="2168"/>
      <c r="Q152" s="2171"/>
      <c r="R152" s="60"/>
      <c r="S152" s="60"/>
      <c r="T152" s="60"/>
      <c r="U152" s="60"/>
      <c r="V152" s="2166"/>
      <c r="W152" s="2185"/>
      <c r="X152" s="2185"/>
      <c r="Y152" s="2168"/>
      <c r="Z152" s="2168"/>
      <c r="AA152" s="2171"/>
      <c r="AB152" s="21">
        <v>56924004</v>
      </c>
      <c r="AC152" s="2171"/>
      <c r="AD152" s="2171"/>
      <c r="AE152" s="2171"/>
      <c r="AF152" s="402"/>
      <c r="AG152" s="2171"/>
      <c r="AH152" s="211"/>
      <c r="AI152" s="2171"/>
      <c r="AJ152" s="2244"/>
      <c r="AK152" s="297">
        <f t="shared" si="5"/>
        <v>56924004</v>
      </c>
      <c r="AL152" s="84"/>
      <c r="AM152" s="2171"/>
      <c r="AN152" s="2171"/>
      <c r="AO152" s="2267"/>
      <c r="AP152" s="276"/>
      <c r="AQ152" s="345"/>
      <c r="AR152" s="276"/>
      <c r="AS152" s="941">
        <v>212522</v>
      </c>
    </row>
    <row r="153" spans="1:45" s="27" customFormat="1" ht="45.75" customHeight="1" x14ac:dyDescent="0.25">
      <c r="A153" s="2068"/>
      <c r="B153" s="2049"/>
      <c r="C153" s="1154" t="s">
        <v>1740</v>
      </c>
      <c r="D153" s="2166"/>
      <c r="E153" s="2166"/>
      <c r="F153" s="2166"/>
      <c r="G153" s="19" t="s">
        <v>310</v>
      </c>
      <c r="H153" s="20">
        <v>39951</v>
      </c>
      <c r="I153" s="21">
        <v>36385202</v>
      </c>
      <c r="J153" s="2168"/>
      <c r="K153" s="32" t="s">
        <v>1048</v>
      </c>
      <c r="L153" s="2168"/>
      <c r="M153" s="21">
        <v>36369406</v>
      </c>
      <c r="N153" s="2168"/>
      <c r="O153" s="2168"/>
      <c r="P153" s="2168"/>
      <c r="Q153" s="2171"/>
      <c r="R153" s="60"/>
      <c r="S153" s="60"/>
      <c r="T153" s="60"/>
      <c r="U153" s="60"/>
      <c r="V153" s="2166"/>
      <c r="W153" s="2185"/>
      <c r="X153" s="2185"/>
      <c r="Y153" s="2168"/>
      <c r="Z153" s="2168"/>
      <c r="AA153" s="2171"/>
      <c r="AB153" s="21">
        <v>43316478</v>
      </c>
      <c r="AC153" s="2171"/>
      <c r="AD153" s="2171"/>
      <c r="AE153" s="2171"/>
      <c r="AF153" s="402"/>
      <c r="AG153" s="2171"/>
      <c r="AH153" s="211"/>
      <c r="AI153" s="2171"/>
      <c r="AJ153" s="2244"/>
      <c r="AK153" s="297">
        <f t="shared" si="5"/>
        <v>43316478</v>
      </c>
      <c r="AL153" s="84"/>
      <c r="AM153" s="2171"/>
      <c r="AN153" s="2171"/>
      <c r="AO153" s="2267"/>
      <c r="AP153" s="276"/>
      <c r="AQ153" s="345"/>
      <c r="AR153" s="276"/>
      <c r="AS153" s="903"/>
    </row>
    <row r="154" spans="1:45" s="27" customFormat="1" ht="63.75" customHeight="1" x14ac:dyDescent="0.25">
      <c r="A154" s="2069"/>
      <c r="B154" s="2049"/>
      <c r="C154" s="1154" t="s">
        <v>1741</v>
      </c>
      <c r="D154" s="2166"/>
      <c r="E154" s="2166"/>
      <c r="F154" s="2166"/>
      <c r="G154" s="19" t="s">
        <v>311</v>
      </c>
      <c r="H154" s="20">
        <v>39951</v>
      </c>
      <c r="I154" s="21">
        <v>35972307</v>
      </c>
      <c r="J154" s="2168"/>
      <c r="K154" s="32" t="s">
        <v>1049</v>
      </c>
      <c r="L154" s="2168"/>
      <c r="M154" s="21">
        <v>35958346</v>
      </c>
      <c r="N154" s="2168"/>
      <c r="O154" s="2168"/>
      <c r="P154" s="2168"/>
      <c r="Q154" s="2171"/>
      <c r="R154" s="60"/>
      <c r="S154" s="60"/>
      <c r="T154" s="60"/>
      <c r="U154" s="60"/>
      <c r="V154" s="2166"/>
      <c r="W154" s="2185"/>
      <c r="X154" s="2185"/>
      <c r="Y154" s="2168"/>
      <c r="Z154" s="2168"/>
      <c r="AA154" s="2171"/>
      <c r="AB154" s="21">
        <v>35958346</v>
      </c>
      <c r="AC154" s="2171"/>
      <c r="AD154" s="2171"/>
      <c r="AE154" s="2171"/>
      <c r="AF154" s="402"/>
      <c r="AG154" s="2171"/>
      <c r="AH154" s="211"/>
      <c r="AI154" s="2171"/>
      <c r="AJ154" s="2244"/>
      <c r="AK154" s="297">
        <f t="shared" si="5"/>
        <v>35958346</v>
      </c>
      <c r="AL154" s="84"/>
      <c r="AM154" s="2171"/>
      <c r="AN154" s="2171"/>
      <c r="AO154" s="2267"/>
      <c r="AP154" s="276"/>
      <c r="AQ154" s="345"/>
      <c r="AR154" s="276"/>
      <c r="AS154" s="903"/>
    </row>
    <row r="155" spans="1:45" s="27" customFormat="1" ht="42.75" customHeight="1" x14ac:dyDescent="0.25">
      <c r="A155" s="2067">
        <v>86</v>
      </c>
      <c r="B155" s="2049" t="s">
        <v>816</v>
      </c>
      <c r="C155" s="2166" t="s">
        <v>1607</v>
      </c>
      <c r="D155" s="2049" t="s">
        <v>42</v>
      </c>
      <c r="E155" s="2166" t="s">
        <v>822</v>
      </c>
      <c r="F155" s="2049" t="s">
        <v>446</v>
      </c>
      <c r="G155" s="19" t="s">
        <v>192</v>
      </c>
      <c r="H155" s="20">
        <v>39944</v>
      </c>
      <c r="I155" s="21">
        <v>20000000</v>
      </c>
      <c r="J155" s="2168">
        <v>40060</v>
      </c>
      <c r="K155" s="32" t="s">
        <v>1050</v>
      </c>
      <c r="L155" s="2168">
        <v>40060</v>
      </c>
      <c r="M155" s="21">
        <v>19980416</v>
      </c>
      <c r="N155" s="2168">
        <v>40060</v>
      </c>
      <c r="O155" s="2168">
        <v>40081</v>
      </c>
      <c r="P155" s="2049">
        <v>3</v>
      </c>
      <c r="Q155" s="2164">
        <v>136520172</v>
      </c>
      <c r="R155" s="60"/>
      <c r="S155" s="60"/>
      <c r="T155" s="60"/>
      <c r="U155" s="60"/>
      <c r="V155" s="432"/>
      <c r="W155" s="432"/>
      <c r="X155" s="432"/>
      <c r="Y155" s="2168"/>
      <c r="Z155" s="2168"/>
      <c r="AA155" s="24"/>
      <c r="AB155" s="21">
        <v>19980416</v>
      </c>
      <c r="AC155" s="2049"/>
      <c r="AD155" s="2049"/>
      <c r="AE155" s="2049"/>
      <c r="AF155" s="398"/>
      <c r="AG155" s="2049"/>
      <c r="AH155" s="30"/>
      <c r="AI155" s="2049"/>
      <c r="AJ155" s="2049" t="s">
        <v>1133</v>
      </c>
      <c r="AK155" s="297">
        <f t="shared" si="5"/>
        <v>19980416</v>
      </c>
      <c r="AL155" s="84"/>
      <c r="AM155" s="2049" t="s">
        <v>824</v>
      </c>
      <c r="AN155" s="2049">
        <v>3208353629</v>
      </c>
      <c r="AO155" s="53"/>
      <c r="AP155" s="276"/>
      <c r="AQ155" s="345"/>
      <c r="AR155" s="276"/>
      <c r="AS155" s="903"/>
    </row>
    <row r="156" spans="1:45" s="27" customFormat="1" ht="42.75" customHeight="1" x14ac:dyDescent="0.25">
      <c r="A156" s="2070"/>
      <c r="B156" s="2158"/>
      <c r="C156" s="2167"/>
      <c r="D156" s="2158"/>
      <c r="E156" s="2167"/>
      <c r="F156" s="2158"/>
      <c r="G156" s="19" t="s">
        <v>573</v>
      </c>
      <c r="H156" s="20">
        <v>39944</v>
      </c>
      <c r="I156" s="21">
        <v>20090960</v>
      </c>
      <c r="J156" s="2158"/>
      <c r="K156" s="32" t="s">
        <v>1051</v>
      </c>
      <c r="L156" s="2158"/>
      <c r="M156" s="21">
        <v>20002226</v>
      </c>
      <c r="N156" s="2158"/>
      <c r="O156" s="2158"/>
      <c r="P156" s="2158"/>
      <c r="Q156" s="2165"/>
      <c r="R156" s="60"/>
      <c r="S156" s="60"/>
      <c r="T156" s="60"/>
      <c r="U156" s="60"/>
      <c r="V156" s="432"/>
      <c r="W156" s="432"/>
      <c r="X156" s="432"/>
      <c r="Y156" s="2158"/>
      <c r="Z156" s="2158"/>
      <c r="AA156" s="24"/>
      <c r="AB156" s="21">
        <v>20002226</v>
      </c>
      <c r="AC156" s="2158"/>
      <c r="AD156" s="2158"/>
      <c r="AE156" s="2158"/>
      <c r="AF156" s="401"/>
      <c r="AG156" s="2158"/>
      <c r="AH156" s="311"/>
      <c r="AI156" s="2158"/>
      <c r="AJ156" s="2223"/>
      <c r="AK156" s="297">
        <f t="shared" si="5"/>
        <v>20002226</v>
      </c>
      <c r="AL156" s="84"/>
      <c r="AM156" s="2158"/>
      <c r="AN156" s="2158"/>
      <c r="AO156" s="53"/>
      <c r="AP156" s="276"/>
      <c r="AQ156" s="345"/>
      <c r="AR156" s="276"/>
      <c r="AS156" s="903"/>
    </row>
    <row r="157" spans="1:45" s="27" customFormat="1" ht="42.75" customHeight="1" x14ac:dyDescent="0.25">
      <c r="A157" s="2070"/>
      <c r="B157" s="2158"/>
      <c r="C157" s="2167"/>
      <c r="D157" s="2158"/>
      <c r="E157" s="2167"/>
      <c r="F157" s="2158"/>
      <c r="G157" s="19" t="s">
        <v>823</v>
      </c>
      <c r="H157" s="20">
        <v>39944</v>
      </c>
      <c r="I157" s="21">
        <v>21000000</v>
      </c>
      <c r="J157" s="2158"/>
      <c r="K157" s="32" t="s">
        <v>1052</v>
      </c>
      <c r="L157" s="2158"/>
      <c r="M157" s="21">
        <v>20992807</v>
      </c>
      <c r="N157" s="2158"/>
      <c r="O157" s="2158"/>
      <c r="P157" s="2158"/>
      <c r="Q157" s="2165"/>
      <c r="R157" s="60"/>
      <c r="S157" s="60"/>
      <c r="T157" s="60"/>
      <c r="U157" s="60"/>
      <c r="V157" s="432"/>
      <c r="W157" s="432"/>
      <c r="X157" s="432"/>
      <c r="Y157" s="2158"/>
      <c r="Z157" s="2158"/>
      <c r="AA157" s="24"/>
      <c r="AB157" s="21">
        <v>20992807</v>
      </c>
      <c r="AC157" s="2158"/>
      <c r="AD157" s="2158"/>
      <c r="AE157" s="2158"/>
      <c r="AF157" s="401"/>
      <c r="AG157" s="2158"/>
      <c r="AH157" s="311"/>
      <c r="AI157" s="2158"/>
      <c r="AJ157" s="2223"/>
      <c r="AK157" s="297">
        <f t="shared" si="5"/>
        <v>20992807</v>
      </c>
      <c r="AL157" s="84"/>
      <c r="AM157" s="2158"/>
      <c r="AN157" s="2158"/>
      <c r="AO157" s="53"/>
      <c r="AP157" s="276"/>
      <c r="AQ157" s="345"/>
      <c r="AR157" s="276"/>
      <c r="AS157" s="903"/>
    </row>
    <row r="158" spans="1:45" s="27" customFormat="1" ht="42.75" customHeight="1" x14ac:dyDescent="0.25">
      <c r="A158" s="2070"/>
      <c r="B158" s="2158"/>
      <c r="C158" s="2167"/>
      <c r="D158" s="2158"/>
      <c r="E158" s="2167"/>
      <c r="F158" s="2158"/>
      <c r="G158" s="19" t="s">
        <v>577</v>
      </c>
      <c r="H158" s="20">
        <v>39944</v>
      </c>
      <c r="I158" s="21">
        <v>20000000</v>
      </c>
      <c r="J158" s="2158"/>
      <c r="K158" s="32" t="s">
        <v>1053</v>
      </c>
      <c r="L158" s="2158"/>
      <c r="M158" s="21">
        <v>19984358</v>
      </c>
      <c r="N158" s="2158"/>
      <c r="O158" s="2158"/>
      <c r="P158" s="2158"/>
      <c r="Q158" s="2165"/>
      <c r="R158" s="60"/>
      <c r="S158" s="60"/>
      <c r="T158" s="60"/>
      <c r="U158" s="60"/>
      <c r="V158" s="432">
        <v>40164</v>
      </c>
      <c r="W158" s="433" t="s">
        <v>1608</v>
      </c>
      <c r="X158" s="431">
        <v>1976961</v>
      </c>
      <c r="Y158" s="2158"/>
      <c r="Z158" s="2158"/>
      <c r="AA158" s="24"/>
      <c r="AB158" s="21">
        <v>19984358</v>
      </c>
      <c r="AC158" s="2158"/>
      <c r="AD158" s="2158"/>
      <c r="AE158" s="2158"/>
      <c r="AF158" s="401"/>
      <c r="AG158" s="2158"/>
      <c r="AH158" s="311"/>
      <c r="AI158" s="2158"/>
      <c r="AJ158" s="2223"/>
      <c r="AK158" s="297">
        <f t="shared" si="5"/>
        <v>19984358</v>
      </c>
      <c r="AL158" s="84"/>
      <c r="AM158" s="2158"/>
      <c r="AN158" s="2158"/>
      <c r="AO158" s="53"/>
      <c r="AP158" s="276"/>
      <c r="AQ158" s="345"/>
      <c r="AR158" s="276"/>
      <c r="AS158" s="903"/>
    </row>
    <row r="159" spans="1:45" s="27" customFormat="1" ht="42.75" customHeight="1" x14ac:dyDescent="0.25">
      <c r="A159" s="2070"/>
      <c r="B159" s="2158"/>
      <c r="C159" s="2167"/>
      <c r="D159" s="2158"/>
      <c r="E159" s="2167"/>
      <c r="F159" s="2158"/>
      <c r="G159" s="19" t="s">
        <v>579</v>
      </c>
      <c r="H159" s="20">
        <v>39944</v>
      </c>
      <c r="I159" s="21">
        <v>21000000</v>
      </c>
      <c r="J159" s="2158"/>
      <c r="K159" s="32" t="s">
        <v>1054</v>
      </c>
      <c r="L159" s="2158"/>
      <c r="M159" s="21">
        <v>20621691</v>
      </c>
      <c r="N159" s="2158"/>
      <c r="O159" s="2158"/>
      <c r="P159" s="2158"/>
      <c r="Q159" s="2165"/>
      <c r="R159" s="60"/>
      <c r="S159" s="60"/>
      <c r="T159" s="60"/>
      <c r="U159" s="60"/>
      <c r="V159" s="432">
        <v>40164</v>
      </c>
      <c r="W159" s="433" t="s">
        <v>1608</v>
      </c>
      <c r="X159" s="431">
        <v>3662867</v>
      </c>
      <c r="Y159" s="2158"/>
      <c r="Z159" s="2158"/>
      <c r="AA159" s="24"/>
      <c r="AB159" s="21">
        <v>20621691</v>
      </c>
      <c r="AC159" s="2158"/>
      <c r="AD159" s="2158"/>
      <c r="AE159" s="2158"/>
      <c r="AF159" s="401"/>
      <c r="AG159" s="2158"/>
      <c r="AH159" s="311"/>
      <c r="AI159" s="2158"/>
      <c r="AJ159" s="2223"/>
      <c r="AK159" s="297">
        <f t="shared" si="5"/>
        <v>20621691</v>
      </c>
      <c r="AL159" s="84"/>
      <c r="AM159" s="2158"/>
      <c r="AN159" s="2158"/>
      <c r="AO159" s="53"/>
      <c r="AP159" s="276"/>
      <c r="AQ159" s="345"/>
      <c r="AR159" s="276"/>
      <c r="AS159" s="903"/>
    </row>
    <row r="160" spans="1:45" s="27" customFormat="1" ht="18.75" customHeight="1" x14ac:dyDescent="0.25">
      <c r="A160" s="2071"/>
      <c r="B160" s="2158"/>
      <c r="C160" s="2167"/>
      <c r="D160" s="2158"/>
      <c r="E160" s="2167"/>
      <c r="F160" s="2158"/>
      <c r="G160" s="19" t="s">
        <v>581</v>
      </c>
      <c r="H160" s="20">
        <v>39944</v>
      </c>
      <c r="I160" s="21">
        <v>35000000</v>
      </c>
      <c r="J160" s="2158"/>
      <c r="K160" s="32" t="s">
        <v>1055</v>
      </c>
      <c r="L160" s="2158"/>
      <c r="M160" s="21">
        <v>34938674</v>
      </c>
      <c r="N160" s="2158"/>
      <c r="O160" s="2158"/>
      <c r="P160" s="2158"/>
      <c r="Q160" s="2165"/>
      <c r="R160" s="60"/>
      <c r="S160" s="60"/>
      <c r="T160" s="60"/>
      <c r="U160" s="60"/>
      <c r="V160" s="432">
        <v>40164</v>
      </c>
      <c r="W160" s="433" t="s">
        <v>1608</v>
      </c>
      <c r="X160" s="431">
        <v>24185993</v>
      </c>
      <c r="Y160" s="2158"/>
      <c r="Z160" s="2158"/>
      <c r="AA160" s="24"/>
      <c r="AB160" s="21">
        <v>34938674</v>
      </c>
      <c r="AC160" s="2158"/>
      <c r="AD160" s="2158"/>
      <c r="AE160" s="2158"/>
      <c r="AF160" s="401"/>
      <c r="AG160" s="2158"/>
      <c r="AH160" s="311"/>
      <c r="AI160" s="2158"/>
      <c r="AJ160" s="2223"/>
      <c r="AK160" s="297">
        <f t="shared" si="5"/>
        <v>34938674</v>
      </c>
      <c r="AL160" s="84"/>
      <c r="AM160" s="2158"/>
      <c r="AN160" s="2158"/>
      <c r="AO160" s="53"/>
      <c r="AP160" s="276"/>
      <c r="AQ160" s="345"/>
      <c r="AR160" s="276"/>
      <c r="AS160" s="903"/>
    </row>
    <row r="161" spans="1:45" s="27" customFormat="1" ht="51" customHeight="1" x14ac:dyDescent="0.25">
      <c r="A161" s="27">
        <v>87</v>
      </c>
      <c r="B161" s="30" t="s">
        <v>803</v>
      </c>
      <c r="C161" s="17" t="s">
        <v>804</v>
      </c>
      <c r="D161" s="30" t="s">
        <v>42</v>
      </c>
      <c r="E161" s="17" t="s">
        <v>805</v>
      </c>
      <c r="F161" s="36" t="s">
        <v>806</v>
      </c>
      <c r="G161" s="19" t="s">
        <v>473</v>
      </c>
      <c r="H161" s="20">
        <v>39994</v>
      </c>
      <c r="I161" s="21">
        <v>7000000</v>
      </c>
      <c r="J161" s="31">
        <v>40064</v>
      </c>
      <c r="K161" s="32" t="s">
        <v>1057</v>
      </c>
      <c r="L161" s="20">
        <v>40064</v>
      </c>
      <c r="M161" s="21">
        <v>6997823</v>
      </c>
      <c r="N161" s="32">
        <v>40066</v>
      </c>
      <c r="O161" s="31">
        <v>40079</v>
      </c>
      <c r="P161" s="30">
        <v>1</v>
      </c>
      <c r="Q161" s="67">
        <v>6997823</v>
      </c>
      <c r="R161" s="60"/>
      <c r="S161" s="60"/>
      <c r="T161" s="60"/>
      <c r="U161" s="60"/>
      <c r="V161" s="18">
        <v>0</v>
      </c>
      <c r="W161" s="18">
        <v>0</v>
      </c>
      <c r="X161" s="18">
        <v>0</v>
      </c>
      <c r="Y161" s="31">
        <v>40107</v>
      </c>
      <c r="Z161" s="355">
        <v>40113</v>
      </c>
      <c r="AA161" s="24"/>
      <c r="AB161" s="24">
        <v>6997823</v>
      </c>
      <c r="AC161" s="24"/>
      <c r="AD161" s="24"/>
      <c r="AE161" s="24"/>
      <c r="AF161" s="24"/>
      <c r="AG161" s="24"/>
      <c r="AH161" s="24"/>
      <c r="AI161" s="24"/>
      <c r="AJ161" s="23" t="s">
        <v>641</v>
      </c>
      <c r="AK161" s="297">
        <f t="shared" si="5"/>
        <v>6997823</v>
      </c>
      <c r="AL161" s="78" t="s">
        <v>808</v>
      </c>
      <c r="AM161" s="23" t="s">
        <v>807</v>
      </c>
      <c r="AN161" s="23">
        <v>3125109017</v>
      </c>
      <c r="AO161" s="53"/>
      <c r="AP161" s="276"/>
      <c r="AQ161" s="345"/>
      <c r="AR161" s="276"/>
      <c r="AS161" s="903"/>
    </row>
    <row r="162" spans="1:45" s="27" customFormat="1" ht="38.25" x14ac:dyDescent="0.25">
      <c r="A162" s="27">
        <v>88</v>
      </c>
      <c r="B162" s="30" t="s">
        <v>809</v>
      </c>
      <c r="C162" s="17" t="s">
        <v>810</v>
      </c>
      <c r="D162" s="30" t="s">
        <v>42</v>
      </c>
      <c r="E162" s="17" t="s">
        <v>811</v>
      </c>
      <c r="F162" s="36" t="s">
        <v>69</v>
      </c>
      <c r="G162" s="19" t="s">
        <v>812</v>
      </c>
      <c r="H162" s="20">
        <v>39959</v>
      </c>
      <c r="I162" s="21">
        <v>10000000</v>
      </c>
      <c r="J162" s="31">
        <v>40064</v>
      </c>
      <c r="K162" s="32" t="s">
        <v>1058</v>
      </c>
      <c r="L162" s="20">
        <v>40064</v>
      </c>
      <c r="M162" s="21">
        <v>9950922</v>
      </c>
      <c r="N162" s="31">
        <v>40070</v>
      </c>
      <c r="O162" s="358">
        <v>40086</v>
      </c>
      <c r="P162" s="30">
        <v>1</v>
      </c>
      <c r="Q162" s="67">
        <v>9950922</v>
      </c>
      <c r="R162" s="60"/>
      <c r="S162" s="60"/>
      <c r="T162" s="60"/>
      <c r="U162" s="60"/>
      <c r="V162" s="18">
        <v>0</v>
      </c>
      <c r="W162" s="18">
        <v>0</v>
      </c>
      <c r="X162" s="18">
        <v>0</v>
      </c>
      <c r="Y162" s="31">
        <v>40116</v>
      </c>
      <c r="Z162" s="369">
        <v>40130</v>
      </c>
      <c r="AA162" s="24"/>
      <c r="AB162" s="24">
        <v>9950922</v>
      </c>
      <c r="AC162" s="24"/>
      <c r="AD162" s="24"/>
      <c r="AE162" s="24"/>
      <c r="AF162" s="24"/>
      <c r="AG162" s="24"/>
      <c r="AH162" s="24"/>
      <c r="AI162" s="24"/>
      <c r="AJ162" s="23" t="s">
        <v>641</v>
      </c>
      <c r="AK162" s="297">
        <f t="shared" si="5"/>
        <v>9950922</v>
      </c>
      <c r="AL162" s="78" t="s">
        <v>292</v>
      </c>
      <c r="AM162" s="23" t="s">
        <v>813</v>
      </c>
      <c r="AN162" s="23">
        <v>3133194551</v>
      </c>
      <c r="AO162" s="53"/>
      <c r="AP162" s="276" t="s">
        <v>1229</v>
      </c>
      <c r="AQ162" s="345" t="s">
        <v>1249</v>
      </c>
      <c r="AR162" s="276" t="s">
        <v>1229</v>
      </c>
      <c r="AS162" s="903"/>
    </row>
    <row r="163" spans="1:45" s="27" customFormat="1" ht="51" x14ac:dyDescent="0.25">
      <c r="A163" s="27">
        <v>89</v>
      </c>
      <c r="B163" s="30" t="s">
        <v>817</v>
      </c>
      <c r="C163" s="17" t="s">
        <v>818</v>
      </c>
      <c r="D163" s="30" t="s">
        <v>42</v>
      </c>
      <c r="E163" s="17" t="s">
        <v>819</v>
      </c>
      <c r="F163" s="36" t="s">
        <v>608</v>
      </c>
      <c r="G163" s="19" t="s">
        <v>820</v>
      </c>
      <c r="H163" s="20">
        <v>39962</v>
      </c>
      <c r="I163" s="21">
        <v>15000000</v>
      </c>
      <c r="J163" s="31">
        <v>40065</v>
      </c>
      <c r="K163" s="32" t="s">
        <v>1056</v>
      </c>
      <c r="L163" s="20">
        <v>40065</v>
      </c>
      <c r="M163" s="21">
        <v>13884417</v>
      </c>
      <c r="N163" s="31">
        <v>40066</v>
      </c>
      <c r="O163" s="31">
        <v>40079</v>
      </c>
      <c r="P163" s="30">
        <v>1</v>
      </c>
      <c r="Q163" s="67">
        <v>13884417</v>
      </c>
      <c r="R163" s="60"/>
      <c r="S163" s="60"/>
      <c r="T163" s="60"/>
      <c r="U163" s="60"/>
      <c r="V163" s="18">
        <v>0</v>
      </c>
      <c r="W163" s="18">
        <v>0</v>
      </c>
      <c r="X163" s="18">
        <v>0</v>
      </c>
      <c r="Y163" s="31">
        <v>40107</v>
      </c>
      <c r="Z163" s="369">
        <v>40136</v>
      </c>
      <c r="AA163" s="24">
        <v>13634417</v>
      </c>
      <c r="AB163" s="24"/>
      <c r="AC163" s="24"/>
      <c r="AD163" s="24"/>
      <c r="AE163" s="24"/>
      <c r="AF163" s="24"/>
      <c r="AG163" s="24"/>
      <c r="AH163" s="24"/>
      <c r="AI163" s="24"/>
      <c r="AJ163" s="23" t="s">
        <v>641</v>
      </c>
      <c r="AK163" s="297">
        <f t="shared" si="5"/>
        <v>13634417</v>
      </c>
      <c r="AL163" s="78" t="s">
        <v>292</v>
      </c>
      <c r="AM163" s="23" t="s">
        <v>821</v>
      </c>
      <c r="AN163" s="23">
        <v>3144630801</v>
      </c>
      <c r="AO163" s="53">
        <v>250000</v>
      </c>
      <c r="AP163" s="276" t="s">
        <v>1230</v>
      </c>
      <c r="AQ163" s="345" t="s">
        <v>1249</v>
      </c>
      <c r="AR163" s="276" t="s">
        <v>1229</v>
      </c>
      <c r="AS163" s="903"/>
    </row>
    <row r="164" spans="1:45" s="85" customFormat="1" ht="51" x14ac:dyDescent="0.25">
      <c r="A164" s="27">
        <v>90</v>
      </c>
      <c r="B164" s="339" t="s">
        <v>915</v>
      </c>
      <c r="C164" s="82" t="s">
        <v>916</v>
      </c>
      <c r="D164" s="339" t="s">
        <v>42</v>
      </c>
      <c r="E164" s="82" t="s">
        <v>917</v>
      </c>
      <c r="F164" s="230" t="s">
        <v>918</v>
      </c>
      <c r="G164" s="79" t="s">
        <v>919</v>
      </c>
      <c r="H164" s="80">
        <v>39905</v>
      </c>
      <c r="I164" s="81">
        <v>10000000</v>
      </c>
      <c r="J164" s="299">
        <v>40065</v>
      </c>
      <c r="K164" s="32" t="s">
        <v>1059</v>
      </c>
      <c r="L164" s="80">
        <v>40065</v>
      </c>
      <c r="M164" s="81">
        <v>9986594</v>
      </c>
      <c r="N164" s="299">
        <v>40070</v>
      </c>
      <c r="O164" s="299">
        <v>40086</v>
      </c>
      <c r="P164" s="339">
        <v>1</v>
      </c>
      <c r="Q164" s="340">
        <v>9986594</v>
      </c>
      <c r="R164" s="340"/>
      <c r="S164" s="340"/>
      <c r="T164" s="340"/>
      <c r="U164" s="340"/>
      <c r="V164" s="83">
        <v>0</v>
      </c>
      <c r="W164" s="83">
        <v>0</v>
      </c>
      <c r="X164" s="83">
        <v>0</v>
      </c>
      <c r="Y164" s="299">
        <v>40116</v>
      </c>
      <c r="Z164" s="299">
        <v>40140</v>
      </c>
      <c r="AA164" s="231"/>
      <c r="AB164" s="231">
        <v>9973743</v>
      </c>
      <c r="AC164" s="231"/>
      <c r="AD164" s="231"/>
      <c r="AE164" s="231"/>
      <c r="AF164" s="231"/>
      <c r="AG164" s="231"/>
      <c r="AH164" s="231"/>
      <c r="AI164" s="231"/>
      <c r="AJ164" s="84" t="s">
        <v>641</v>
      </c>
      <c r="AK164" s="341">
        <f t="shared" si="5"/>
        <v>9973743</v>
      </c>
      <c r="AL164" s="342" t="s">
        <v>920</v>
      </c>
      <c r="AM164" s="84" t="s">
        <v>921</v>
      </c>
      <c r="AN164" s="84">
        <v>3144630801</v>
      </c>
      <c r="AO164" s="911">
        <v>12851</v>
      </c>
      <c r="AP164" s="277"/>
      <c r="AQ164" s="350"/>
      <c r="AR164" s="277"/>
      <c r="AS164" s="903"/>
    </row>
    <row r="165" spans="1:45" s="27" customFormat="1" ht="51" x14ac:dyDescent="0.25">
      <c r="A165" s="27">
        <v>91</v>
      </c>
      <c r="B165" s="30" t="s">
        <v>827</v>
      </c>
      <c r="C165" s="17" t="s">
        <v>944</v>
      </c>
      <c r="D165" s="30" t="s">
        <v>42</v>
      </c>
      <c r="E165" s="17" t="s">
        <v>945</v>
      </c>
      <c r="F165" s="36" t="s">
        <v>267</v>
      </c>
      <c r="G165" s="19" t="s">
        <v>946</v>
      </c>
      <c r="H165" s="20">
        <v>40028</v>
      </c>
      <c r="I165" s="21">
        <v>10200000</v>
      </c>
      <c r="J165" s="31">
        <v>40065</v>
      </c>
      <c r="K165" s="32" t="s">
        <v>1066</v>
      </c>
      <c r="L165" s="20">
        <v>40065</v>
      </c>
      <c r="M165" s="21">
        <v>10195636</v>
      </c>
      <c r="N165" s="31">
        <v>40079</v>
      </c>
      <c r="O165" s="31">
        <v>40102</v>
      </c>
      <c r="P165" s="30">
        <v>1</v>
      </c>
      <c r="Q165" s="67">
        <v>10195636</v>
      </c>
      <c r="R165" s="60"/>
      <c r="S165" s="60"/>
      <c r="T165" s="60"/>
      <c r="U165" s="60"/>
      <c r="V165" s="18">
        <v>0</v>
      </c>
      <c r="W165" s="18">
        <v>0</v>
      </c>
      <c r="X165" s="18">
        <v>0</v>
      </c>
      <c r="Y165" s="31">
        <v>40130</v>
      </c>
      <c r="Z165" s="301"/>
      <c r="AA165" s="24">
        <v>10195636</v>
      </c>
      <c r="AB165" s="24"/>
      <c r="AC165" s="24"/>
      <c r="AD165" s="24"/>
      <c r="AE165" s="24"/>
      <c r="AF165" s="24"/>
      <c r="AG165" s="24"/>
      <c r="AH165" s="24"/>
      <c r="AI165" s="24"/>
      <c r="AJ165" s="23" t="s">
        <v>641</v>
      </c>
      <c r="AK165" s="297">
        <f t="shared" si="5"/>
        <v>10195636</v>
      </c>
      <c r="AL165" s="104"/>
      <c r="AM165" s="23" t="s">
        <v>947</v>
      </c>
      <c r="AN165" s="23">
        <v>3115293148</v>
      </c>
      <c r="AO165" s="53"/>
      <c r="AP165" s="276"/>
      <c r="AQ165" s="345"/>
      <c r="AR165" s="276"/>
      <c r="AS165" s="903"/>
    </row>
    <row r="166" spans="1:45" s="27" customFormat="1" ht="51" x14ac:dyDescent="0.25">
      <c r="A166" s="27">
        <v>92</v>
      </c>
      <c r="B166" s="30" t="s">
        <v>828</v>
      </c>
      <c r="C166" s="17" t="s">
        <v>829</v>
      </c>
      <c r="D166" s="30" t="s">
        <v>42</v>
      </c>
      <c r="E166" s="17" t="s">
        <v>99</v>
      </c>
      <c r="F166" s="36" t="s">
        <v>830</v>
      </c>
      <c r="G166" s="19" t="s">
        <v>831</v>
      </c>
      <c r="H166" s="20">
        <v>39989</v>
      </c>
      <c r="I166" s="21">
        <v>12000000</v>
      </c>
      <c r="J166" s="31">
        <v>40065</v>
      </c>
      <c r="K166" s="32" t="s">
        <v>1067</v>
      </c>
      <c r="L166" s="20">
        <v>40065</v>
      </c>
      <c r="M166" s="21">
        <v>11989791</v>
      </c>
      <c r="N166" s="31">
        <v>40067</v>
      </c>
      <c r="O166" s="31">
        <v>40100</v>
      </c>
      <c r="P166" s="30">
        <v>1</v>
      </c>
      <c r="Q166" s="67">
        <v>11989791</v>
      </c>
      <c r="R166" s="60"/>
      <c r="S166" s="60"/>
      <c r="T166" s="60"/>
      <c r="U166" s="60"/>
      <c r="V166" s="18">
        <v>0</v>
      </c>
      <c r="W166" s="18">
        <v>0</v>
      </c>
      <c r="X166" s="18">
        <v>0</v>
      </c>
      <c r="Y166" s="31">
        <v>40130</v>
      </c>
      <c r="Z166" s="418">
        <v>40170</v>
      </c>
      <c r="AA166" s="24"/>
      <c r="AB166" s="24">
        <v>11989791</v>
      </c>
      <c r="AC166" s="24"/>
      <c r="AD166" s="24"/>
      <c r="AE166" s="24"/>
      <c r="AF166" s="24"/>
      <c r="AG166" s="24"/>
      <c r="AH166" s="24"/>
      <c r="AI166" s="24"/>
      <c r="AJ166" s="84" t="s">
        <v>641</v>
      </c>
      <c r="AK166" s="297">
        <f t="shared" si="5"/>
        <v>11989791</v>
      </c>
      <c r="AL166" s="78" t="s">
        <v>832</v>
      </c>
      <c r="AM166" s="23" t="s">
        <v>646</v>
      </c>
      <c r="AN166" s="23">
        <v>3133194551</v>
      </c>
      <c r="AO166" s="909"/>
      <c r="AP166" s="276"/>
      <c r="AQ166" s="345"/>
      <c r="AR166" s="276"/>
      <c r="AS166" s="903"/>
    </row>
    <row r="167" spans="1:45" s="27" customFormat="1" ht="63.75" x14ac:dyDescent="0.25">
      <c r="A167" s="27">
        <v>93</v>
      </c>
      <c r="B167" s="227" t="s">
        <v>833</v>
      </c>
      <c r="C167" s="17" t="s">
        <v>834</v>
      </c>
      <c r="D167" s="30" t="s">
        <v>42</v>
      </c>
      <c r="E167" s="17" t="s">
        <v>163</v>
      </c>
      <c r="F167" s="36" t="s">
        <v>164</v>
      </c>
      <c r="G167" s="19" t="s">
        <v>835</v>
      </c>
      <c r="H167" s="20">
        <v>40028</v>
      </c>
      <c r="I167" s="21">
        <v>13900000</v>
      </c>
      <c r="J167" s="31">
        <v>40065</v>
      </c>
      <c r="K167" s="32" t="s">
        <v>1068</v>
      </c>
      <c r="L167" s="20">
        <v>40065</v>
      </c>
      <c r="M167" s="21">
        <v>13897206</v>
      </c>
      <c r="N167" s="31">
        <v>40072</v>
      </c>
      <c r="O167" s="31">
        <v>40086</v>
      </c>
      <c r="P167" s="30">
        <v>1</v>
      </c>
      <c r="Q167" s="67">
        <v>13897206</v>
      </c>
      <c r="R167" s="60"/>
      <c r="S167" s="60"/>
      <c r="T167" s="60"/>
      <c r="U167" s="60"/>
      <c r="V167" s="18">
        <v>0</v>
      </c>
      <c r="W167" s="18">
        <v>0</v>
      </c>
      <c r="X167" s="18">
        <v>0</v>
      </c>
      <c r="Y167" s="31">
        <v>40116</v>
      </c>
      <c r="Z167" s="369">
        <v>40136</v>
      </c>
      <c r="AA167" s="24"/>
      <c r="AB167" s="24">
        <v>13713833</v>
      </c>
      <c r="AC167" s="24"/>
      <c r="AD167" s="24"/>
      <c r="AE167" s="24"/>
      <c r="AF167" s="24"/>
      <c r="AG167" s="24"/>
      <c r="AH167" s="24"/>
      <c r="AI167" s="24"/>
      <c r="AJ167" s="84" t="s">
        <v>641</v>
      </c>
      <c r="AK167" s="297">
        <f t="shared" si="5"/>
        <v>13713833</v>
      </c>
      <c r="AL167" s="78" t="s">
        <v>836</v>
      </c>
      <c r="AM167" s="23" t="s">
        <v>646</v>
      </c>
      <c r="AN167" s="23">
        <v>3146278711</v>
      </c>
      <c r="AO167" s="909">
        <v>183373</v>
      </c>
      <c r="AP167" s="276" t="s">
        <v>1229</v>
      </c>
      <c r="AQ167" s="345" t="s">
        <v>1249</v>
      </c>
      <c r="AR167" s="276" t="s">
        <v>1229</v>
      </c>
      <c r="AS167" s="903"/>
    </row>
    <row r="168" spans="1:45" s="27" customFormat="1" ht="63.75" x14ac:dyDescent="0.25">
      <c r="A168" s="27">
        <v>94</v>
      </c>
      <c r="B168" s="30" t="s">
        <v>837</v>
      </c>
      <c r="C168" s="17" t="s">
        <v>838</v>
      </c>
      <c r="D168" s="30" t="s">
        <v>42</v>
      </c>
      <c r="E168" s="17" t="s">
        <v>839</v>
      </c>
      <c r="F168" s="36" t="s">
        <v>840</v>
      </c>
      <c r="G168" s="19" t="s">
        <v>841</v>
      </c>
      <c r="H168" s="20">
        <v>40028</v>
      </c>
      <c r="I168" s="21">
        <v>13900000</v>
      </c>
      <c r="J168" s="31">
        <v>40065</v>
      </c>
      <c r="K168" s="32" t="s">
        <v>1069</v>
      </c>
      <c r="L168" s="20">
        <v>40065</v>
      </c>
      <c r="M168" s="21">
        <v>13893523</v>
      </c>
      <c r="N168" s="31">
        <v>40072</v>
      </c>
      <c r="O168" s="31">
        <v>40143</v>
      </c>
      <c r="P168" s="30">
        <v>1</v>
      </c>
      <c r="Q168" s="67">
        <v>13893523</v>
      </c>
      <c r="R168" s="60"/>
      <c r="S168" s="60"/>
      <c r="T168" s="60"/>
      <c r="U168" s="60"/>
      <c r="V168" s="419">
        <v>40169</v>
      </c>
      <c r="W168" s="18">
        <v>15</v>
      </c>
      <c r="X168" s="73">
        <v>5996851</v>
      </c>
      <c r="Y168" s="31">
        <v>40178</v>
      </c>
      <c r="Z168" s="31">
        <v>40178</v>
      </c>
      <c r="AA168" s="24">
        <v>13893523</v>
      </c>
      <c r="AB168" s="24"/>
      <c r="AC168" s="24"/>
      <c r="AD168" s="24"/>
      <c r="AE168" s="24"/>
      <c r="AF168" s="24"/>
      <c r="AG168" s="24">
        <v>5996851</v>
      </c>
      <c r="AH168" s="24"/>
      <c r="AI168" s="24"/>
      <c r="AJ168" s="84" t="s">
        <v>641</v>
      </c>
      <c r="AK168" s="297">
        <f t="shared" si="5"/>
        <v>19890374</v>
      </c>
      <c r="AL168" s="78" t="s">
        <v>842</v>
      </c>
      <c r="AM168" s="23" t="s">
        <v>58</v>
      </c>
      <c r="AN168" s="23">
        <v>3127201478</v>
      </c>
      <c r="AO168" s="53"/>
      <c r="AP168" s="276" t="s">
        <v>1229</v>
      </c>
      <c r="AQ168" s="345" t="s">
        <v>1249</v>
      </c>
      <c r="AR168" s="276"/>
      <c r="AS168" s="903"/>
    </row>
    <row r="169" spans="1:45" s="27" customFormat="1" ht="51" x14ac:dyDescent="0.25">
      <c r="A169" s="27">
        <v>95</v>
      </c>
      <c r="B169" s="30" t="s">
        <v>843</v>
      </c>
      <c r="C169" s="1368" t="s">
        <v>844</v>
      </c>
      <c r="D169" s="30" t="s">
        <v>42</v>
      </c>
      <c r="E169" s="17" t="s">
        <v>845</v>
      </c>
      <c r="F169" s="38" t="s">
        <v>846</v>
      </c>
      <c r="G169" s="19" t="s">
        <v>847</v>
      </c>
      <c r="H169" s="20">
        <v>40028</v>
      </c>
      <c r="I169" s="21">
        <v>13900000</v>
      </c>
      <c r="J169" s="31">
        <v>40065</v>
      </c>
      <c r="K169" s="32" t="s">
        <v>1070</v>
      </c>
      <c r="L169" s="20">
        <v>40065</v>
      </c>
      <c r="M169" s="21">
        <v>13885402</v>
      </c>
      <c r="N169" s="31">
        <v>40072</v>
      </c>
      <c r="O169" s="31">
        <v>40065</v>
      </c>
      <c r="P169" s="30">
        <v>1</v>
      </c>
      <c r="Q169" s="67">
        <v>13885402</v>
      </c>
      <c r="R169" s="60"/>
      <c r="S169" s="60"/>
      <c r="T169" s="60"/>
      <c r="U169" s="60"/>
      <c r="V169" s="18">
        <v>0</v>
      </c>
      <c r="W169" s="18">
        <v>0</v>
      </c>
      <c r="X169" s="18">
        <v>0</v>
      </c>
      <c r="Y169" s="31">
        <v>40086</v>
      </c>
      <c r="Z169" s="31">
        <v>40113</v>
      </c>
      <c r="AA169" s="24"/>
      <c r="AB169" s="24"/>
      <c r="AC169" s="24"/>
      <c r="AD169" s="24"/>
      <c r="AE169" s="24"/>
      <c r="AF169" s="24"/>
      <c r="AG169" s="24"/>
      <c r="AH169" s="24">
        <v>13885402</v>
      </c>
      <c r="AI169" s="24"/>
      <c r="AJ169" s="23" t="s">
        <v>641</v>
      </c>
      <c r="AK169" s="297">
        <f>AA169+AB169+AC169+AD169+AE169+AG169+AH169+AI169</f>
        <v>13885402</v>
      </c>
      <c r="AL169" s="78" t="s">
        <v>848</v>
      </c>
      <c r="AM169" s="23" t="s">
        <v>58</v>
      </c>
      <c r="AN169" s="23">
        <v>3115181360</v>
      </c>
      <c r="AO169" s="53"/>
      <c r="AP169" s="276" t="s">
        <v>1229</v>
      </c>
      <c r="AQ169" s="345"/>
      <c r="AR169" s="276" t="s">
        <v>1229</v>
      </c>
      <c r="AS169" s="903"/>
    </row>
    <row r="170" spans="1:45" s="27" customFormat="1" ht="54.75" customHeight="1" x14ac:dyDescent="0.25">
      <c r="A170" s="27">
        <v>96</v>
      </c>
      <c r="B170" s="30" t="s">
        <v>849</v>
      </c>
      <c r="C170" s="17" t="s">
        <v>850</v>
      </c>
      <c r="D170" s="30" t="s">
        <v>42</v>
      </c>
      <c r="E170" s="17" t="s">
        <v>851</v>
      </c>
      <c r="F170" s="38" t="s">
        <v>852</v>
      </c>
      <c r="G170" s="19" t="s">
        <v>853</v>
      </c>
      <c r="H170" s="20">
        <v>40057</v>
      </c>
      <c r="I170" s="21">
        <v>12653688</v>
      </c>
      <c r="J170" s="31">
        <v>40065</v>
      </c>
      <c r="K170" s="32" t="s">
        <v>1061</v>
      </c>
      <c r="L170" s="20">
        <v>40065</v>
      </c>
      <c r="M170" s="21">
        <v>12495000</v>
      </c>
      <c r="N170" s="31"/>
      <c r="O170" s="31">
        <v>40072</v>
      </c>
      <c r="P170" s="30">
        <v>3</v>
      </c>
      <c r="Q170" s="67">
        <v>12495000</v>
      </c>
      <c r="R170" s="60"/>
      <c r="S170" s="60"/>
      <c r="T170" s="60"/>
      <c r="U170" s="60"/>
      <c r="V170" s="18">
        <v>0</v>
      </c>
      <c r="W170" s="18">
        <v>0</v>
      </c>
      <c r="X170" s="18">
        <v>0</v>
      </c>
      <c r="Y170" s="31">
        <v>40207</v>
      </c>
      <c r="Z170" s="31">
        <v>40280</v>
      </c>
      <c r="AA170" s="24"/>
      <c r="AB170" s="24">
        <v>12495000</v>
      </c>
      <c r="AC170" s="24"/>
      <c r="AD170" s="24"/>
      <c r="AE170" s="24"/>
      <c r="AF170" s="24"/>
      <c r="AG170" s="24"/>
      <c r="AH170" s="24"/>
      <c r="AI170" s="24"/>
      <c r="AJ170" s="84" t="s">
        <v>406</v>
      </c>
      <c r="AK170" s="297">
        <f t="shared" ref="AK170:AK177" si="6">AA170+AB170+AC170+AD170+AE170+AG170+AI170</f>
        <v>12495000</v>
      </c>
      <c r="AL170" s="23"/>
      <c r="AM170" s="23" t="s">
        <v>854</v>
      </c>
      <c r="AN170" s="23">
        <v>3115290454</v>
      </c>
      <c r="AO170" s="53"/>
      <c r="AP170" s="276"/>
      <c r="AQ170" s="345"/>
      <c r="AR170" s="276"/>
      <c r="AS170" s="903"/>
    </row>
    <row r="171" spans="1:45" s="27" customFormat="1" ht="51" x14ac:dyDescent="0.25">
      <c r="A171" s="27">
        <v>97</v>
      </c>
      <c r="B171" s="30" t="s">
        <v>856</v>
      </c>
      <c r="C171" s="17" t="s">
        <v>857</v>
      </c>
      <c r="D171" s="30" t="s">
        <v>42</v>
      </c>
      <c r="E171" s="17" t="s">
        <v>440</v>
      </c>
      <c r="F171" s="38" t="s">
        <v>441</v>
      </c>
      <c r="G171" s="19" t="s">
        <v>858</v>
      </c>
      <c r="H171" s="20">
        <v>39951</v>
      </c>
      <c r="I171" s="21">
        <v>13900000</v>
      </c>
      <c r="J171" s="31">
        <v>40065</v>
      </c>
      <c r="K171" s="32" t="s">
        <v>1071</v>
      </c>
      <c r="L171" s="20">
        <v>40065</v>
      </c>
      <c r="M171" s="21">
        <v>13802420</v>
      </c>
      <c r="N171" s="31">
        <v>40072</v>
      </c>
      <c r="O171" s="31">
        <v>40086</v>
      </c>
      <c r="P171" s="30">
        <v>1</v>
      </c>
      <c r="Q171" s="67">
        <v>13802420</v>
      </c>
      <c r="R171" s="60"/>
      <c r="S171" s="60"/>
      <c r="T171" s="60"/>
      <c r="U171" s="60"/>
      <c r="V171" s="18">
        <v>0</v>
      </c>
      <c r="W171" s="18">
        <v>0</v>
      </c>
      <c r="X171" s="18">
        <v>0</v>
      </c>
      <c r="Y171" s="31">
        <v>40116</v>
      </c>
      <c r="Z171" s="31">
        <v>40136</v>
      </c>
      <c r="AA171" s="24"/>
      <c r="AB171" s="24">
        <v>13802420</v>
      </c>
      <c r="AC171" s="24"/>
      <c r="AD171" s="24"/>
      <c r="AE171" s="24"/>
      <c r="AF171" s="24"/>
      <c r="AG171" s="24"/>
      <c r="AH171" s="24"/>
      <c r="AI171" s="24"/>
      <c r="AJ171" s="84" t="s">
        <v>641</v>
      </c>
      <c r="AK171" s="297">
        <f t="shared" si="6"/>
        <v>13802420</v>
      </c>
      <c r="AL171" s="78" t="s">
        <v>614</v>
      </c>
      <c r="AM171" s="23" t="s">
        <v>90</v>
      </c>
      <c r="AN171" s="23">
        <v>3123123424</v>
      </c>
      <c r="AO171" s="53"/>
      <c r="AP171" s="276" t="s">
        <v>1229</v>
      </c>
      <c r="AQ171" s="345" t="s">
        <v>1249</v>
      </c>
      <c r="AR171" s="276" t="s">
        <v>1229</v>
      </c>
      <c r="AS171" s="903"/>
    </row>
    <row r="172" spans="1:45" s="27" customFormat="1" ht="38.25" x14ac:dyDescent="0.25">
      <c r="A172" s="27">
        <v>98</v>
      </c>
      <c r="B172" s="30" t="s">
        <v>859</v>
      </c>
      <c r="C172" s="17" t="s">
        <v>860</v>
      </c>
      <c r="D172" s="30" t="s">
        <v>42</v>
      </c>
      <c r="E172" s="17" t="s">
        <v>861</v>
      </c>
      <c r="F172" s="38">
        <v>76334206</v>
      </c>
      <c r="G172" s="19" t="s">
        <v>862</v>
      </c>
      <c r="H172" s="20">
        <v>39959</v>
      </c>
      <c r="I172" s="21">
        <v>10000000</v>
      </c>
      <c r="J172" s="31">
        <v>40065</v>
      </c>
      <c r="K172" s="32" t="s">
        <v>1072</v>
      </c>
      <c r="L172" s="20">
        <v>40065</v>
      </c>
      <c r="M172" s="21">
        <v>9948877</v>
      </c>
      <c r="N172" s="31">
        <v>40072</v>
      </c>
      <c r="O172" s="31">
        <v>40086</v>
      </c>
      <c r="P172" s="30">
        <v>1</v>
      </c>
      <c r="Q172" s="67">
        <v>9948877</v>
      </c>
      <c r="R172" s="60"/>
      <c r="S172" s="60"/>
      <c r="T172" s="60"/>
      <c r="U172" s="60"/>
      <c r="V172" s="18">
        <v>0</v>
      </c>
      <c r="W172" s="18">
        <v>0</v>
      </c>
      <c r="X172" s="18">
        <v>0</v>
      </c>
      <c r="Y172" s="31">
        <v>40116</v>
      </c>
      <c r="Z172" s="31">
        <v>40143</v>
      </c>
      <c r="AA172" s="24"/>
      <c r="AB172" s="24">
        <v>9948877</v>
      </c>
      <c r="AC172" s="24"/>
      <c r="AD172" s="24"/>
      <c r="AE172" s="24"/>
      <c r="AF172" s="24"/>
      <c r="AG172" s="24"/>
      <c r="AH172" s="24"/>
      <c r="AI172" s="24"/>
      <c r="AJ172" s="84" t="s">
        <v>641</v>
      </c>
      <c r="AK172" s="297">
        <f t="shared" si="6"/>
        <v>9948877</v>
      </c>
      <c r="AL172" s="78" t="s">
        <v>393</v>
      </c>
      <c r="AM172" s="23" t="s">
        <v>863</v>
      </c>
      <c r="AN172" s="23">
        <v>3133930130</v>
      </c>
      <c r="AO172" s="53"/>
      <c r="AP172" s="276" t="s">
        <v>1229</v>
      </c>
      <c r="AQ172" s="345" t="s">
        <v>1249</v>
      </c>
      <c r="AR172" s="276" t="s">
        <v>1229</v>
      </c>
      <c r="AS172" s="903"/>
    </row>
    <row r="173" spans="1:45" s="27" customFormat="1" ht="51" x14ac:dyDescent="0.25">
      <c r="A173" s="27">
        <v>99</v>
      </c>
      <c r="B173" s="30" t="s">
        <v>864</v>
      </c>
      <c r="C173" s="17" t="s">
        <v>870</v>
      </c>
      <c r="D173" s="30" t="s">
        <v>42</v>
      </c>
      <c r="E173" s="17" t="s">
        <v>871</v>
      </c>
      <c r="F173" s="38" t="s">
        <v>872</v>
      </c>
      <c r="G173" s="19" t="s">
        <v>873</v>
      </c>
      <c r="H173" s="20">
        <v>40057</v>
      </c>
      <c r="I173" s="21">
        <v>12000000</v>
      </c>
      <c r="J173" s="31">
        <v>40065</v>
      </c>
      <c r="K173" s="32" t="s">
        <v>1073</v>
      </c>
      <c r="L173" s="20">
        <v>40065</v>
      </c>
      <c r="M173" s="21">
        <v>11993922</v>
      </c>
      <c r="N173" s="31">
        <v>40072</v>
      </c>
      <c r="O173" s="31">
        <v>40086</v>
      </c>
      <c r="P173" s="30">
        <v>1</v>
      </c>
      <c r="Q173" s="67">
        <v>11993922</v>
      </c>
      <c r="R173" s="60"/>
      <c r="S173" s="60"/>
      <c r="T173" s="60"/>
      <c r="U173" s="60"/>
      <c r="V173" s="18">
        <v>0</v>
      </c>
      <c r="W173" s="18">
        <v>0</v>
      </c>
      <c r="X173" s="18">
        <v>0</v>
      </c>
      <c r="Y173" s="31">
        <v>40116</v>
      </c>
      <c r="Z173" s="31">
        <v>40143</v>
      </c>
      <c r="AA173" s="24"/>
      <c r="AB173" s="24">
        <v>11993922</v>
      </c>
      <c r="AC173" s="24"/>
      <c r="AD173" s="24"/>
      <c r="AE173" s="24"/>
      <c r="AF173" s="24"/>
      <c r="AG173" s="24"/>
      <c r="AH173" s="24"/>
      <c r="AI173" s="24"/>
      <c r="AJ173" s="84" t="s">
        <v>641</v>
      </c>
      <c r="AK173" s="297">
        <f t="shared" si="6"/>
        <v>11993922</v>
      </c>
      <c r="AL173" s="78" t="s">
        <v>1088</v>
      </c>
      <c r="AM173" s="23" t="s">
        <v>348</v>
      </c>
      <c r="AN173" s="23">
        <v>3112753701</v>
      </c>
      <c r="AO173" s="53"/>
      <c r="AP173" s="276" t="s">
        <v>1229</v>
      </c>
      <c r="AQ173" s="345" t="s">
        <v>1249</v>
      </c>
      <c r="AR173" s="276" t="s">
        <v>1229</v>
      </c>
      <c r="AS173" s="903"/>
    </row>
    <row r="174" spans="1:45" s="27" customFormat="1" ht="51" x14ac:dyDescent="0.25">
      <c r="A174" s="27">
        <v>100</v>
      </c>
      <c r="B174" s="30" t="s">
        <v>865</v>
      </c>
      <c r="C174" s="17" t="s">
        <v>874</v>
      </c>
      <c r="D174" s="30" t="s">
        <v>42</v>
      </c>
      <c r="E174" s="17" t="s">
        <v>875</v>
      </c>
      <c r="F174" s="38" t="s">
        <v>876</v>
      </c>
      <c r="G174" s="19" t="s">
        <v>877</v>
      </c>
      <c r="H174" s="20">
        <v>39959</v>
      </c>
      <c r="I174" s="21">
        <v>10000000</v>
      </c>
      <c r="J174" s="31">
        <v>40065</v>
      </c>
      <c r="K174" s="32" t="s">
        <v>1074</v>
      </c>
      <c r="L174" s="20">
        <v>40065</v>
      </c>
      <c r="M174" s="21">
        <v>9963982</v>
      </c>
      <c r="N174" s="31">
        <v>40072</v>
      </c>
      <c r="O174" s="31">
        <v>40092</v>
      </c>
      <c r="P174" s="30">
        <v>1</v>
      </c>
      <c r="Q174" s="67">
        <v>9963982</v>
      </c>
      <c r="R174" s="60"/>
      <c r="S174" s="60"/>
      <c r="T174" s="60"/>
      <c r="U174" s="60"/>
      <c r="V174" s="18">
        <v>0</v>
      </c>
      <c r="W174" s="18">
        <v>0</v>
      </c>
      <c r="X174" s="18">
        <v>0</v>
      </c>
      <c r="Y174" s="31">
        <v>40123</v>
      </c>
      <c r="Z174" s="373">
        <v>40143</v>
      </c>
      <c r="AA174" s="24"/>
      <c r="AB174" s="24">
        <v>9963982</v>
      </c>
      <c r="AC174" s="24"/>
      <c r="AD174" s="24"/>
      <c r="AE174" s="24"/>
      <c r="AF174" s="24"/>
      <c r="AG174" s="24"/>
      <c r="AH174" s="24"/>
      <c r="AI174" s="24"/>
      <c r="AJ174" s="84" t="s">
        <v>641</v>
      </c>
      <c r="AK174" s="297">
        <f t="shared" si="6"/>
        <v>9963982</v>
      </c>
      <c r="AL174" s="78" t="s">
        <v>878</v>
      </c>
      <c r="AM174" s="23" t="s">
        <v>879</v>
      </c>
      <c r="AN174" s="23">
        <v>3124051158</v>
      </c>
      <c r="AO174" s="53"/>
      <c r="AP174" s="276"/>
      <c r="AQ174" s="345"/>
      <c r="AR174" s="276"/>
      <c r="AS174" s="903"/>
    </row>
    <row r="175" spans="1:45" s="27" customFormat="1" ht="51" x14ac:dyDescent="0.25">
      <c r="A175" s="27">
        <v>101</v>
      </c>
      <c r="B175" s="693" t="s">
        <v>866</v>
      </c>
      <c r="C175" s="694" t="s">
        <v>867</v>
      </c>
      <c r="D175" s="693" t="s">
        <v>42</v>
      </c>
      <c r="E175" s="694" t="s">
        <v>372</v>
      </c>
      <c r="F175" s="38" t="s">
        <v>373</v>
      </c>
      <c r="G175" s="370" t="s">
        <v>868</v>
      </c>
      <c r="H175" s="698">
        <v>39959</v>
      </c>
      <c r="I175" s="21">
        <v>7000000</v>
      </c>
      <c r="J175" s="695">
        <v>40065</v>
      </c>
      <c r="K175" s="696" t="s">
        <v>1075</v>
      </c>
      <c r="L175" s="698">
        <v>40065</v>
      </c>
      <c r="M175" s="21">
        <v>6961340</v>
      </c>
      <c r="N175" s="695">
        <v>40072</v>
      </c>
      <c r="O175" s="695">
        <v>40086</v>
      </c>
      <c r="P175" s="693">
        <v>1</v>
      </c>
      <c r="Q175" s="130">
        <v>6961340</v>
      </c>
      <c r="R175" s="130"/>
      <c r="S175" s="130"/>
      <c r="T175" s="130"/>
      <c r="U175" s="130"/>
      <c r="V175" s="697">
        <v>0</v>
      </c>
      <c r="W175" s="697">
        <v>0</v>
      </c>
      <c r="X175" s="697">
        <v>0</v>
      </c>
      <c r="Y175" s="695">
        <v>40116</v>
      </c>
      <c r="Z175" s="695">
        <v>40170</v>
      </c>
      <c r="AA175" s="24"/>
      <c r="AB175" s="24">
        <v>6961340</v>
      </c>
      <c r="AC175" s="24"/>
      <c r="AD175" s="24"/>
      <c r="AE175" s="24"/>
      <c r="AF175" s="24"/>
      <c r="AG175" s="24"/>
      <c r="AH175" s="24"/>
      <c r="AI175" s="24"/>
      <c r="AJ175" s="23" t="s">
        <v>641</v>
      </c>
      <c r="AK175" s="297">
        <f t="shared" si="6"/>
        <v>6961340</v>
      </c>
      <c r="AL175" s="78" t="s">
        <v>869</v>
      </c>
      <c r="AM175" s="23" t="s">
        <v>78</v>
      </c>
      <c r="AN175" s="23">
        <v>3142281677</v>
      </c>
      <c r="AO175" s="53"/>
      <c r="AP175" s="276"/>
      <c r="AQ175" s="345"/>
      <c r="AR175" s="276"/>
      <c r="AS175" s="903"/>
    </row>
    <row r="176" spans="1:45" s="27" customFormat="1" ht="55.5" customHeight="1" x14ac:dyDescent="0.25">
      <c r="A176" s="27">
        <v>102</v>
      </c>
      <c r="B176" s="30" t="s">
        <v>880</v>
      </c>
      <c r="C176" s="17" t="s">
        <v>881</v>
      </c>
      <c r="D176" s="30" t="s">
        <v>42</v>
      </c>
      <c r="E176" s="17" t="s">
        <v>882</v>
      </c>
      <c r="F176" s="38" t="s">
        <v>883</v>
      </c>
      <c r="G176" s="19" t="s">
        <v>884</v>
      </c>
      <c r="H176" s="20">
        <v>40021</v>
      </c>
      <c r="I176" s="21">
        <v>12000000</v>
      </c>
      <c r="J176" s="31">
        <v>40065</v>
      </c>
      <c r="K176" s="32" t="s">
        <v>1076</v>
      </c>
      <c r="L176" s="20">
        <v>40065</v>
      </c>
      <c r="M176" s="21">
        <v>11966719</v>
      </c>
      <c r="N176" s="31">
        <v>40072</v>
      </c>
      <c r="O176" s="31">
        <v>40085</v>
      </c>
      <c r="P176" s="30">
        <v>1</v>
      </c>
      <c r="Q176" s="67">
        <v>11966719</v>
      </c>
      <c r="R176" s="60"/>
      <c r="S176" s="60"/>
      <c r="T176" s="60"/>
      <c r="U176" s="60"/>
      <c r="V176" s="18">
        <v>0</v>
      </c>
      <c r="W176" s="18">
        <v>0</v>
      </c>
      <c r="X176" s="18">
        <v>0</v>
      </c>
      <c r="Y176" s="31">
        <v>40115</v>
      </c>
      <c r="Z176" s="31">
        <v>40140</v>
      </c>
      <c r="AA176" s="24"/>
      <c r="AB176" s="24">
        <v>11964110</v>
      </c>
      <c r="AC176" s="24"/>
      <c r="AD176" s="24"/>
      <c r="AE176" s="24"/>
      <c r="AF176" s="24"/>
      <c r="AG176" s="24"/>
      <c r="AH176" s="24"/>
      <c r="AI176" s="24"/>
      <c r="AJ176" s="84" t="s">
        <v>641</v>
      </c>
      <c r="AK176" s="297">
        <f t="shared" si="6"/>
        <v>11964110</v>
      </c>
      <c r="AL176" s="78" t="s">
        <v>292</v>
      </c>
      <c r="AM176" s="23" t="s">
        <v>142</v>
      </c>
      <c r="AN176" s="23">
        <v>3115123249</v>
      </c>
      <c r="AO176" s="53">
        <v>2609</v>
      </c>
      <c r="AP176" s="276" t="s">
        <v>1229</v>
      </c>
      <c r="AQ176" s="345" t="s">
        <v>1282</v>
      </c>
      <c r="AR176" s="276" t="s">
        <v>1229</v>
      </c>
      <c r="AS176" s="903"/>
    </row>
    <row r="177" spans="1:45" s="27" customFormat="1" ht="38.25" x14ac:dyDescent="0.25">
      <c r="A177" s="27">
        <v>103</v>
      </c>
      <c r="B177" s="30" t="s">
        <v>885</v>
      </c>
      <c r="C177" s="17" t="s">
        <v>886</v>
      </c>
      <c r="D177" s="30" t="s">
        <v>42</v>
      </c>
      <c r="E177" s="17" t="s">
        <v>887</v>
      </c>
      <c r="F177" s="38" t="s">
        <v>888</v>
      </c>
      <c r="G177" s="19" t="s">
        <v>889</v>
      </c>
      <c r="H177" s="20">
        <v>39994</v>
      </c>
      <c r="I177" s="21">
        <v>9000000</v>
      </c>
      <c r="J177" s="31">
        <v>40065</v>
      </c>
      <c r="K177" s="32" t="s">
        <v>1077</v>
      </c>
      <c r="L177" s="20">
        <v>40065</v>
      </c>
      <c r="M177" s="21">
        <v>8989614</v>
      </c>
      <c r="N177" s="31">
        <v>40074</v>
      </c>
      <c r="O177" s="31">
        <v>40086</v>
      </c>
      <c r="P177" s="30">
        <v>1</v>
      </c>
      <c r="Q177" s="67">
        <v>8989614</v>
      </c>
      <c r="R177" s="60"/>
      <c r="S177" s="60"/>
      <c r="T177" s="60"/>
      <c r="U177" s="60"/>
      <c r="V177" s="18">
        <v>0</v>
      </c>
      <c r="W177" s="18">
        <v>0</v>
      </c>
      <c r="X177" s="18">
        <v>0</v>
      </c>
      <c r="Y177" s="40">
        <v>40116</v>
      </c>
      <c r="Z177" s="410">
        <v>40134</v>
      </c>
      <c r="AA177" s="24"/>
      <c r="AB177" s="24">
        <v>8989614</v>
      </c>
      <c r="AC177" s="24"/>
      <c r="AD177" s="24"/>
      <c r="AE177" s="24"/>
      <c r="AF177" s="24"/>
      <c r="AG177" s="24"/>
      <c r="AH177" s="24"/>
      <c r="AI177" s="24"/>
      <c r="AJ177" s="84" t="s">
        <v>641</v>
      </c>
      <c r="AK177" s="297">
        <f t="shared" si="6"/>
        <v>8989614</v>
      </c>
      <c r="AL177" s="78" t="s">
        <v>1065</v>
      </c>
      <c r="AM177" s="23" t="s">
        <v>200</v>
      </c>
      <c r="AN177" s="23">
        <v>4290819</v>
      </c>
      <c r="AO177" s="53"/>
      <c r="AP177" s="276" t="s">
        <v>1229</v>
      </c>
      <c r="AQ177" s="345" t="s">
        <v>1270</v>
      </c>
      <c r="AR177" s="276" t="s">
        <v>1229</v>
      </c>
      <c r="AS177" s="903"/>
    </row>
    <row r="178" spans="1:45" s="27" customFormat="1" ht="51" x14ac:dyDescent="0.25">
      <c r="A178" s="27">
        <v>104</v>
      </c>
      <c r="B178" s="30" t="s">
        <v>890</v>
      </c>
      <c r="C178" s="17" t="s">
        <v>891</v>
      </c>
      <c r="D178" s="30" t="s">
        <v>42</v>
      </c>
      <c r="E178" s="17" t="s">
        <v>351</v>
      </c>
      <c r="F178" s="38" t="s">
        <v>352</v>
      </c>
      <c r="G178" s="19" t="s">
        <v>892</v>
      </c>
      <c r="H178" s="20">
        <v>40057</v>
      </c>
      <c r="I178" s="21">
        <v>10100000</v>
      </c>
      <c r="J178" s="31">
        <v>40065</v>
      </c>
      <c r="K178" s="32" t="s">
        <v>1078</v>
      </c>
      <c r="L178" s="20">
        <v>40065</v>
      </c>
      <c r="M178" s="21">
        <v>10085576</v>
      </c>
      <c r="N178" s="31">
        <v>40067</v>
      </c>
      <c r="O178" s="31">
        <v>40086</v>
      </c>
      <c r="P178" s="30">
        <v>1</v>
      </c>
      <c r="Q178" s="67">
        <v>10085576</v>
      </c>
      <c r="R178" s="60"/>
      <c r="S178" s="60"/>
      <c r="T178" s="60"/>
      <c r="U178" s="60"/>
      <c r="V178" s="18">
        <v>0</v>
      </c>
      <c r="W178" s="18">
        <v>0</v>
      </c>
      <c r="X178" s="18">
        <v>0</v>
      </c>
      <c r="Y178" s="31">
        <v>40116</v>
      </c>
      <c r="Z178" s="31">
        <v>40161</v>
      </c>
      <c r="AA178" s="24"/>
      <c r="AB178" s="24"/>
      <c r="AC178" s="24"/>
      <c r="AD178" s="24"/>
      <c r="AE178" s="24"/>
      <c r="AF178" s="24"/>
      <c r="AG178" s="24"/>
      <c r="AH178" s="24">
        <v>9758578</v>
      </c>
      <c r="AI178" s="24"/>
      <c r="AJ178" s="84" t="s">
        <v>641</v>
      </c>
      <c r="AK178" s="297">
        <f>AA178+AB178+AC178+AD178+AE178+AG178+AH178+AI178</f>
        <v>9758578</v>
      </c>
      <c r="AL178" s="78" t="s">
        <v>354</v>
      </c>
      <c r="AM178" s="386" t="s">
        <v>1343</v>
      </c>
      <c r="AN178" s="23">
        <v>3133324742</v>
      </c>
      <c r="AO178" s="53">
        <v>326998</v>
      </c>
      <c r="AP178" s="276" t="s">
        <v>1229</v>
      </c>
      <c r="AQ178" s="345" t="s">
        <v>1270</v>
      </c>
      <c r="AR178" s="276" t="s">
        <v>1229</v>
      </c>
      <c r="AS178" s="903"/>
    </row>
    <row r="179" spans="1:45" s="27" customFormat="1" ht="38.25" x14ac:dyDescent="0.25">
      <c r="A179" s="27">
        <v>105</v>
      </c>
      <c r="B179" s="30" t="s">
        <v>894</v>
      </c>
      <c r="C179" s="17" t="s">
        <v>895</v>
      </c>
      <c r="D179" s="30" t="s">
        <v>42</v>
      </c>
      <c r="E179" s="17" t="s">
        <v>389</v>
      </c>
      <c r="F179" s="38" t="s">
        <v>390</v>
      </c>
      <c r="G179" s="19" t="s">
        <v>413</v>
      </c>
      <c r="H179" s="20">
        <v>39994</v>
      </c>
      <c r="I179" s="21">
        <v>7000000</v>
      </c>
      <c r="J179" s="31">
        <v>40065</v>
      </c>
      <c r="K179" s="32" t="s">
        <v>1079</v>
      </c>
      <c r="L179" s="20">
        <v>40065</v>
      </c>
      <c r="M179" s="21">
        <v>6955408</v>
      </c>
      <c r="N179" s="31">
        <v>40072</v>
      </c>
      <c r="O179" s="31">
        <v>40100</v>
      </c>
      <c r="P179" s="30">
        <v>1</v>
      </c>
      <c r="Q179" s="67">
        <v>6955408</v>
      </c>
      <c r="R179" s="60"/>
      <c r="S179" s="60"/>
      <c r="T179" s="60"/>
      <c r="U179" s="60"/>
      <c r="V179" s="29" t="s">
        <v>96</v>
      </c>
      <c r="W179" s="18">
        <v>0</v>
      </c>
      <c r="X179" s="385" t="s">
        <v>96</v>
      </c>
      <c r="Y179" s="31">
        <v>40130</v>
      </c>
      <c r="Z179" s="418">
        <v>40168</v>
      </c>
      <c r="AA179" s="24"/>
      <c r="AB179" s="24">
        <v>6955408</v>
      </c>
      <c r="AC179" s="24"/>
      <c r="AD179" s="24"/>
      <c r="AE179" s="24"/>
      <c r="AF179" s="24"/>
      <c r="AG179" s="24"/>
      <c r="AH179" s="24"/>
      <c r="AI179" s="24"/>
      <c r="AJ179" s="84" t="s">
        <v>641</v>
      </c>
      <c r="AK179" s="297">
        <f t="shared" ref="AK179:AK269" si="7">AA179+AB179+AC179+AD179+AE179+AG179+AH179+AI179</f>
        <v>6955408</v>
      </c>
      <c r="AL179" s="78" t="s">
        <v>407</v>
      </c>
      <c r="AM179" s="23" t="s">
        <v>90</v>
      </c>
      <c r="AN179" s="23">
        <v>3125220225</v>
      </c>
      <c r="AO179" s="53"/>
      <c r="AP179" s="276"/>
      <c r="AQ179" s="345"/>
      <c r="AR179" s="276"/>
      <c r="AS179" s="903"/>
    </row>
    <row r="180" spans="1:45" s="27" customFormat="1" ht="74.25" customHeight="1" x14ac:dyDescent="0.25">
      <c r="A180" s="27">
        <v>106</v>
      </c>
      <c r="B180" s="30" t="s">
        <v>896</v>
      </c>
      <c r="C180" s="17" t="s">
        <v>897</v>
      </c>
      <c r="D180" s="30" t="s">
        <v>42</v>
      </c>
      <c r="E180" s="17" t="s">
        <v>196</v>
      </c>
      <c r="F180" s="38" t="s">
        <v>197</v>
      </c>
      <c r="G180" s="19" t="s">
        <v>898</v>
      </c>
      <c r="H180" s="20">
        <v>39995</v>
      </c>
      <c r="I180" s="21">
        <v>2299000</v>
      </c>
      <c r="J180" s="31">
        <v>40065</v>
      </c>
      <c r="K180" s="32" t="s">
        <v>1080</v>
      </c>
      <c r="L180" s="20">
        <v>40065</v>
      </c>
      <c r="M180" s="21">
        <v>2298727</v>
      </c>
      <c r="N180" s="31">
        <v>40067</v>
      </c>
      <c r="O180" s="31">
        <v>40067</v>
      </c>
      <c r="P180" s="30">
        <v>15</v>
      </c>
      <c r="Q180" s="67">
        <v>2298727</v>
      </c>
      <c r="R180" s="60"/>
      <c r="S180" s="60"/>
      <c r="T180" s="60"/>
      <c r="U180" s="60"/>
      <c r="V180" s="18">
        <v>0</v>
      </c>
      <c r="W180" s="18">
        <v>0</v>
      </c>
      <c r="X180" s="18">
        <v>0</v>
      </c>
      <c r="Y180" s="31">
        <v>40081</v>
      </c>
      <c r="Z180" s="355">
        <v>40113</v>
      </c>
      <c r="AA180" s="24"/>
      <c r="AB180" s="24">
        <v>2298727</v>
      </c>
      <c r="AC180" s="24"/>
      <c r="AD180" s="24"/>
      <c r="AE180" s="24"/>
      <c r="AF180" s="24"/>
      <c r="AG180" s="24"/>
      <c r="AH180" s="24"/>
      <c r="AI180" s="24"/>
      <c r="AJ180" s="84" t="s">
        <v>641</v>
      </c>
      <c r="AK180" s="297">
        <f t="shared" si="7"/>
        <v>2298727</v>
      </c>
      <c r="AL180" s="78" t="s">
        <v>899</v>
      </c>
      <c r="AM180" s="23" t="s">
        <v>900</v>
      </c>
      <c r="AN180" s="23">
        <v>3114786584</v>
      </c>
      <c r="AO180" s="53"/>
      <c r="AP180" s="276"/>
      <c r="AQ180" s="345"/>
      <c r="AR180" s="276"/>
      <c r="AS180" s="903"/>
    </row>
    <row r="181" spans="1:45" s="27" customFormat="1" ht="51" x14ac:dyDescent="0.25">
      <c r="A181" s="27">
        <v>107</v>
      </c>
      <c r="B181" s="30" t="s">
        <v>901</v>
      </c>
      <c r="C181" s="17" t="s">
        <v>902</v>
      </c>
      <c r="D181" s="30" t="s">
        <v>42</v>
      </c>
      <c r="E181" s="17" t="s">
        <v>344</v>
      </c>
      <c r="F181" s="38" t="s">
        <v>345</v>
      </c>
      <c r="G181" s="19" t="s">
        <v>903</v>
      </c>
      <c r="H181" s="20">
        <v>39995</v>
      </c>
      <c r="I181" s="21">
        <v>14000000</v>
      </c>
      <c r="J181" s="31">
        <v>40065</v>
      </c>
      <c r="K181" s="32" t="s">
        <v>1081</v>
      </c>
      <c r="L181" s="20">
        <v>40065</v>
      </c>
      <c r="M181" s="21">
        <v>13891163</v>
      </c>
      <c r="N181" s="31">
        <v>40079</v>
      </c>
      <c r="O181" s="31">
        <v>40100</v>
      </c>
      <c r="P181" s="30">
        <v>1</v>
      </c>
      <c r="Q181" s="67">
        <v>13891163</v>
      </c>
      <c r="R181" s="60"/>
      <c r="S181" s="60"/>
      <c r="T181" s="60"/>
      <c r="U181" s="60"/>
      <c r="V181" s="18">
        <v>0</v>
      </c>
      <c r="W181" s="18">
        <v>0</v>
      </c>
      <c r="X181" s="18">
        <v>0</v>
      </c>
      <c r="Y181" s="31">
        <v>40130</v>
      </c>
      <c r="Z181" s="396">
        <v>40156</v>
      </c>
      <c r="AA181" s="24"/>
      <c r="AB181" s="24">
        <v>13891163</v>
      </c>
      <c r="AC181" s="24"/>
      <c r="AD181" s="24"/>
      <c r="AE181" s="24"/>
      <c r="AF181" s="24"/>
      <c r="AG181" s="24"/>
      <c r="AH181" s="24"/>
      <c r="AI181" s="24"/>
      <c r="AJ181" s="84" t="s">
        <v>641</v>
      </c>
      <c r="AK181" s="297">
        <f t="shared" si="7"/>
        <v>13891163</v>
      </c>
      <c r="AL181" s="78"/>
      <c r="AM181" s="23" t="s">
        <v>90</v>
      </c>
      <c r="AN181" s="23">
        <v>3112214992</v>
      </c>
      <c r="AO181" s="53"/>
      <c r="AP181" s="276"/>
      <c r="AQ181" s="345"/>
      <c r="AR181" s="276"/>
      <c r="AS181" s="903"/>
    </row>
    <row r="182" spans="1:45" s="85" customFormat="1" ht="38.25" x14ac:dyDescent="0.25">
      <c r="A182" s="85">
        <v>108</v>
      </c>
      <c r="B182" s="1565" t="s">
        <v>904</v>
      </c>
      <c r="C182" s="1566" t="s">
        <v>905</v>
      </c>
      <c r="D182" s="1565" t="s">
        <v>42</v>
      </c>
      <c r="E182" s="1566" t="s">
        <v>385</v>
      </c>
      <c r="F182" s="1568" t="s">
        <v>386</v>
      </c>
      <c r="G182" s="79" t="s">
        <v>219</v>
      </c>
      <c r="H182" s="80">
        <v>39944</v>
      </c>
      <c r="I182" s="81">
        <v>12825566</v>
      </c>
      <c r="J182" s="299">
        <v>40065</v>
      </c>
      <c r="K182" s="343" t="s">
        <v>1082</v>
      </c>
      <c r="L182" s="80">
        <v>40065</v>
      </c>
      <c r="M182" s="81">
        <v>12788261</v>
      </c>
      <c r="N182" s="299">
        <v>40072</v>
      </c>
      <c r="O182" s="299">
        <v>40086</v>
      </c>
      <c r="P182" s="1565">
        <v>1</v>
      </c>
      <c r="Q182" s="340">
        <v>12788261</v>
      </c>
      <c r="R182" s="340"/>
      <c r="S182" s="340"/>
      <c r="T182" s="340"/>
      <c r="U182" s="340"/>
      <c r="V182" s="83">
        <v>0</v>
      </c>
      <c r="W182" s="83">
        <v>0</v>
      </c>
      <c r="X182" s="83">
        <v>0</v>
      </c>
      <c r="Y182" s="299">
        <v>40116</v>
      </c>
      <c r="Z182" s="299">
        <v>40143</v>
      </c>
      <c r="AA182" s="231"/>
      <c r="AB182" s="231">
        <v>12788261</v>
      </c>
      <c r="AC182" s="231"/>
      <c r="AD182" s="231"/>
      <c r="AE182" s="231"/>
      <c r="AF182" s="231"/>
      <c r="AG182" s="231"/>
      <c r="AH182" s="231"/>
      <c r="AI182" s="231"/>
      <c r="AJ182" s="84" t="s">
        <v>641</v>
      </c>
      <c r="AK182" s="341">
        <f t="shared" si="7"/>
        <v>12788261</v>
      </c>
      <c r="AL182" s="342" t="s">
        <v>407</v>
      </c>
      <c r="AM182" s="84" t="s">
        <v>348</v>
      </c>
      <c r="AN182" s="84">
        <v>3132915294</v>
      </c>
      <c r="AO182" s="911"/>
      <c r="AP182" s="277"/>
      <c r="AQ182" s="350"/>
      <c r="AR182" s="277"/>
      <c r="AS182" s="84"/>
    </row>
    <row r="183" spans="1:45" s="27" customFormat="1" ht="51" x14ac:dyDescent="0.25">
      <c r="A183" s="27">
        <v>109</v>
      </c>
      <c r="B183" s="30" t="s">
        <v>906</v>
      </c>
      <c r="C183" s="1368" t="s">
        <v>907</v>
      </c>
      <c r="D183" s="30" t="s">
        <v>42</v>
      </c>
      <c r="E183" s="17" t="s">
        <v>726</v>
      </c>
      <c r="F183" s="38" t="s">
        <v>40</v>
      </c>
      <c r="G183" s="19" t="s">
        <v>908</v>
      </c>
      <c r="H183" s="20">
        <v>40082</v>
      </c>
      <c r="I183" s="21">
        <v>13900000</v>
      </c>
      <c r="J183" s="31">
        <v>40065</v>
      </c>
      <c r="K183" s="32" t="s">
        <v>1083</v>
      </c>
      <c r="L183" s="20">
        <v>40065</v>
      </c>
      <c r="M183" s="21">
        <v>13837945</v>
      </c>
      <c r="N183" s="31">
        <v>40073</v>
      </c>
      <c r="O183" s="31">
        <v>40086</v>
      </c>
      <c r="P183" s="30">
        <v>1</v>
      </c>
      <c r="Q183" s="67">
        <v>13837945</v>
      </c>
      <c r="R183" s="60"/>
      <c r="S183" s="60"/>
      <c r="T183" s="60"/>
      <c r="U183" s="60"/>
      <c r="V183" s="18">
        <v>0</v>
      </c>
      <c r="W183" s="18">
        <v>0</v>
      </c>
      <c r="X183" s="18">
        <v>0</v>
      </c>
      <c r="Y183" s="31">
        <v>40116</v>
      </c>
      <c r="Z183" s="371">
        <v>40140</v>
      </c>
      <c r="AA183" s="24"/>
      <c r="AB183" s="24">
        <v>13837945</v>
      </c>
      <c r="AC183" s="24"/>
      <c r="AD183" s="24"/>
      <c r="AE183" s="24"/>
      <c r="AF183" s="24"/>
      <c r="AG183" s="24"/>
      <c r="AH183" s="24"/>
      <c r="AI183" s="24"/>
      <c r="AJ183" s="84" t="s">
        <v>641</v>
      </c>
      <c r="AK183" s="297">
        <f t="shared" si="7"/>
        <v>13837945</v>
      </c>
      <c r="AL183" s="23"/>
      <c r="AM183" s="23" t="s">
        <v>53</v>
      </c>
      <c r="AN183" s="23">
        <v>3138695353</v>
      </c>
      <c r="AO183" s="53"/>
      <c r="AP183" s="276"/>
      <c r="AQ183" s="345"/>
      <c r="AR183" s="276"/>
      <c r="AS183" s="903"/>
    </row>
    <row r="184" spans="1:45" s="27" customFormat="1" ht="38.25" x14ac:dyDescent="0.25">
      <c r="A184" s="27">
        <v>110</v>
      </c>
      <c r="B184" s="30" t="s">
        <v>909</v>
      </c>
      <c r="C184" s="1554" t="s">
        <v>910</v>
      </c>
      <c r="D184" s="30" t="s">
        <v>42</v>
      </c>
      <c r="E184" s="17" t="s">
        <v>911</v>
      </c>
      <c r="F184" s="34" t="s">
        <v>912</v>
      </c>
      <c r="G184" s="19" t="s">
        <v>913</v>
      </c>
      <c r="H184" s="20">
        <v>40009</v>
      </c>
      <c r="I184" s="21">
        <v>10000000</v>
      </c>
      <c r="J184" s="31">
        <v>40065</v>
      </c>
      <c r="K184" s="32" t="s">
        <v>1084</v>
      </c>
      <c r="L184" s="20">
        <v>40065</v>
      </c>
      <c r="M184" s="21">
        <v>9992894</v>
      </c>
      <c r="N184" s="31">
        <v>40072</v>
      </c>
      <c r="O184" s="31">
        <v>40092</v>
      </c>
      <c r="P184" s="30">
        <v>1</v>
      </c>
      <c r="Q184" s="67">
        <v>9992894</v>
      </c>
      <c r="R184" s="60"/>
      <c r="S184" s="60"/>
      <c r="T184" s="60"/>
      <c r="U184" s="60"/>
      <c r="V184" s="18">
        <v>0</v>
      </c>
      <c r="W184" s="18">
        <v>0</v>
      </c>
      <c r="X184" s="18">
        <v>0</v>
      </c>
      <c r="Y184" s="31">
        <v>40123</v>
      </c>
      <c r="Z184" s="415">
        <v>40163</v>
      </c>
      <c r="AA184" s="24"/>
      <c r="AB184" s="24">
        <v>9992894</v>
      </c>
      <c r="AC184" s="24"/>
      <c r="AD184" s="24"/>
      <c r="AE184" s="24"/>
      <c r="AF184" s="24"/>
      <c r="AG184" s="24"/>
      <c r="AH184" s="24"/>
      <c r="AI184" s="24"/>
      <c r="AJ184" s="23" t="s">
        <v>641</v>
      </c>
      <c r="AK184" s="297">
        <f t="shared" si="7"/>
        <v>9992894</v>
      </c>
      <c r="AL184" s="78" t="s">
        <v>914</v>
      </c>
      <c r="AM184" s="23" t="s">
        <v>200</v>
      </c>
      <c r="AN184" s="23">
        <v>3132856330</v>
      </c>
      <c r="AO184" s="53"/>
      <c r="AP184" s="276"/>
      <c r="AQ184" s="345"/>
      <c r="AR184" s="276"/>
      <c r="AS184" s="903"/>
    </row>
    <row r="185" spans="1:45" s="27" customFormat="1" ht="51" x14ac:dyDescent="0.25">
      <c r="A185" s="27">
        <v>111</v>
      </c>
      <c r="B185" s="17" t="s">
        <v>927</v>
      </c>
      <c r="C185" s="1368" t="s">
        <v>928</v>
      </c>
      <c r="D185" s="17" t="s">
        <v>42</v>
      </c>
      <c r="E185" s="17" t="s">
        <v>929</v>
      </c>
      <c r="F185" s="30" t="s">
        <v>930</v>
      </c>
      <c r="G185" s="19" t="s">
        <v>931</v>
      </c>
      <c r="H185" s="20">
        <v>39988</v>
      </c>
      <c r="I185" s="21">
        <v>13800000</v>
      </c>
      <c r="J185" s="31">
        <v>40065</v>
      </c>
      <c r="K185" s="32" t="s">
        <v>1085</v>
      </c>
      <c r="L185" s="31">
        <v>40065</v>
      </c>
      <c r="M185" s="416">
        <v>13779000</v>
      </c>
      <c r="N185" s="31">
        <v>40079</v>
      </c>
      <c r="O185" s="40">
        <v>40099</v>
      </c>
      <c r="P185" s="32" t="s">
        <v>932</v>
      </c>
      <c r="Q185" s="67">
        <v>13779000</v>
      </c>
      <c r="R185" s="60"/>
      <c r="S185" s="60"/>
      <c r="T185" s="60"/>
      <c r="U185" s="60"/>
      <c r="V185" s="411">
        <v>40108</v>
      </c>
      <c r="W185" s="18">
        <v>15</v>
      </c>
      <c r="X185" s="73">
        <v>6500000</v>
      </c>
      <c r="Y185" s="40">
        <v>40137</v>
      </c>
      <c r="Z185" s="410">
        <v>40156</v>
      </c>
      <c r="AA185" s="24"/>
      <c r="AB185" s="24"/>
      <c r="AC185" s="31"/>
      <c r="AD185" s="17"/>
      <c r="AE185" s="31"/>
      <c r="AF185" s="404"/>
      <c r="AG185" s="31"/>
      <c r="AH185" s="31"/>
      <c r="AI185" s="24">
        <v>20279000</v>
      </c>
      <c r="AJ185" s="31" t="s">
        <v>641</v>
      </c>
      <c r="AK185" s="297">
        <f t="shared" si="7"/>
        <v>20279000</v>
      </c>
      <c r="AL185" s="356" t="s">
        <v>333</v>
      </c>
      <c r="AM185" s="31" t="s">
        <v>78</v>
      </c>
      <c r="AN185" s="23">
        <v>3132829168</v>
      </c>
      <c r="AO185" s="53"/>
      <c r="AP185" s="276"/>
      <c r="AQ185" s="345"/>
      <c r="AR185" s="276"/>
      <c r="AS185" s="903"/>
    </row>
    <row r="186" spans="1:45" s="27" customFormat="1" ht="63.75" x14ac:dyDescent="0.25">
      <c r="A186" s="27">
        <v>112</v>
      </c>
      <c r="B186" s="30" t="s">
        <v>933</v>
      </c>
      <c r="C186" s="17" t="s">
        <v>934</v>
      </c>
      <c r="D186" s="30" t="s">
        <v>42</v>
      </c>
      <c r="E186" s="17" t="s">
        <v>935</v>
      </c>
      <c r="F186" s="34" t="s">
        <v>936</v>
      </c>
      <c r="G186" s="77" t="s">
        <v>757</v>
      </c>
      <c r="H186" s="20">
        <v>40050</v>
      </c>
      <c r="I186" s="77">
        <v>10000000</v>
      </c>
      <c r="J186" s="31">
        <v>40065</v>
      </c>
      <c r="K186" s="32" t="s">
        <v>1086</v>
      </c>
      <c r="L186" s="20">
        <v>40065</v>
      </c>
      <c r="M186" s="130">
        <v>9989757</v>
      </c>
      <c r="N186" s="31">
        <v>40067</v>
      </c>
      <c r="O186" s="31">
        <v>40100</v>
      </c>
      <c r="P186" s="30">
        <v>1</v>
      </c>
      <c r="Q186" s="67">
        <v>9989757</v>
      </c>
      <c r="R186" s="60"/>
      <c r="S186" s="60"/>
      <c r="T186" s="60"/>
      <c r="U186" s="60"/>
      <c r="V186" s="29" t="s">
        <v>96</v>
      </c>
      <c r="W186" s="18">
        <v>0</v>
      </c>
      <c r="X186" s="361" t="s">
        <v>96</v>
      </c>
      <c r="Y186" s="31">
        <v>40129</v>
      </c>
      <c r="Z186" s="373">
        <v>40143</v>
      </c>
      <c r="AA186" s="24"/>
      <c r="AB186" s="24">
        <v>9989757</v>
      </c>
      <c r="AC186" s="24"/>
      <c r="AD186" s="24"/>
      <c r="AE186" s="24"/>
      <c r="AF186" s="24"/>
      <c r="AG186" s="24"/>
      <c r="AH186" s="24"/>
      <c r="AI186" s="24"/>
      <c r="AJ186" s="23" t="s">
        <v>641</v>
      </c>
      <c r="AK186" s="297">
        <f t="shared" si="7"/>
        <v>9989757</v>
      </c>
      <c r="AL186" s="23"/>
      <c r="AM186" s="23" t="s">
        <v>937</v>
      </c>
      <c r="AN186" s="23">
        <v>3112545326</v>
      </c>
      <c r="AO186" s="53"/>
      <c r="AP186" s="276"/>
      <c r="AQ186" s="345"/>
      <c r="AR186" s="276"/>
      <c r="AS186" s="903"/>
    </row>
    <row r="187" spans="1:45" s="27" customFormat="1" ht="63.75" x14ac:dyDescent="0.25">
      <c r="A187" s="27">
        <v>113</v>
      </c>
      <c r="B187" s="30" t="s">
        <v>938</v>
      </c>
      <c r="C187" s="17" t="s">
        <v>939</v>
      </c>
      <c r="D187" s="30" t="s">
        <v>42</v>
      </c>
      <c r="E187" s="17" t="s">
        <v>940</v>
      </c>
      <c r="F187" s="34" t="s">
        <v>941</v>
      </c>
      <c r="G187" s="19" t="s">
        <v>465</v>
      </c>
      <c r="H187" s="20">
        <v>39994</v>
      </c>
      <c r="I187" s="21">
        <v>12000000</v>
      </c>
      <c r="J187" s="31">
        <v>40065</v>
      </c>
      <c r="K187" s="32" t="s">
        <v>1060</v>
      </c>
      <c r="L187" s="20">
        <v>40065</v>
      </c>
      <c r="M187" s="21">
        <v>11995593</v>
      </c>
      <c r="N187" s="31">
        <v>40070</v>
      </c>
      <c r="O187" s="31">
        <v>40147</v>
      </c>
      <c r="P187" s="30">
        <v>1</v>
      </c>
      <c r="Q187" s="67">
        <v>11995593</v>
      </c>
      <c r="R187" s="60"/>
      <c r="S187" s="60"/>
      <c r="T187" s="60"/>
      <c r="U187" s="60"/>
      <c r="V187" s="18">
        <v>0</v>
      </c>
      <c r="W187" s="18">
        <v>0</v>
      </c>
      <c r="X187" s="18">
        <v>0</v>
      </c>
      <c r="Y187" s="31">
        <v>40116</v>
      </c>
      <c r="Z187" s="410">
        <v>40158</v>
      </c>
      <c r="AA187" s="24"/>
      <c r="AB187" s="24">
        <v>11969735</v>
      </c>
      <c r="AC187" s="24"/>
      <c r="AD187" s="24"/>
      <c r="AE187" s="24"/>
      <c r="AF187" s="24"/>
      <c r="AG187" s="24"/>
      <c r="AH187" s="24"/>
      <c r="AI187" s="24"/>
      <c r="AJ187" s="23" t="s">
        <v>641</v>
      </c>
      <c r="AK187" s="297">
        <f t="shared" si="7"/>
        <v>11969735</v>
      </c>
      <c r="AL187" s="23"/>
      <c r="AM187" s="23" t="s">
        <v>942</v>
      </c>
      <c r="AN187" s="23">
        <v>3125193600</v>
      </c>
      <c r="AO187" s="53">
        <v>25858</v>
      </c>
      <c r="AP187" s="276"/>
      <c r="AQ187" s="345"/>
      <c r="AR187" s="276"/>
      <c r="AS187" s="903"/>
    </row>
    <row r="188" spans="1:45" s="27" customFormat="1" ht="51" x14ac:dyDescent="0.25">
      <c r="A188" s="27">
        <v>114</v>
      </c>
      <c r="B188" s="30" t="s">
        <v>943</v>
      </c>
      <c r="C188" s="17" t="s">
        <v>948</v>
      </c>
      <c r="D188" s="30" t="s">
        <v>42</v>
      </c>
      <c r="E188" s="17" t="s">
        <v>531</v>
      </c>
      <c r="F188" s="34" t="s">
        <v>532</v>
      </c>
      <c r="G188" s="19" t="s">
        <v>949</v>
      </c>
      <c r="H188" s="20">
        <v>40057</v>
      </c>
      <c r="I188" s="21">
        <v>10000000</v>
      </c>
      <c r="J188" s="31">
        <v>40065</v>
      </c>
      <c r="K188" s="32" t="s">
        <v>1090</v>
      </c>
      <c r="L188" s="20">
        <v>40065</v>
      </c>
      <c r="M188" s="21">
        <v>9915268</v>
      </c>
      <c r="N188" s="31">
        <v>40077</v>
      </c>
      <c r="O188" s="31">
        <v>40092</v>
      </c>
      <c r="P188" s="30">
        <v>1</v>
      </c>
      <c r="Q188" s="67">
        <v>9915268</v>
      </c>
      <c r="R188" s="60"/>
      <c r="S188" s="60"/>
      <c r="T188" s="60"/>
      <c r="U188" s="60"/>
      <c r="V188" s="18">
        <v>0</v>
      </c>
      <c r="W188" s="18">
        <v>0</v>
      </c>
      <c r="X188" s="18">
        <v>0</v>
      </c>
      <c r="Y188" s="31">
        <v>40123</v>
      </c>
      <c r="Z188" s="432">
        <v>40170</v>
      </c>
      <c r="AA188" s="24"/>
      <c r="AB188" s="24">
        <v>9907170</v>
      </c>
      <c r="AC188" s="24"/>
      <c r="AD188" s="24"/>
      <c r="AE188" s="24"/>
      <c r="AF188" s="24"/>
      <c r="AG188" s="24"/>
      <c r="AH188" s="24"/>
      <c r="AI188" s="24"/>
      <c r="AJ188" s="23" t="s">
        <v>641</v>
      </c>
      <c r="AK188" s="297">
        <f t="shared" si="7"/>
        <v>9907170</v>
      </c>
      <c r="AL188" s="78" t="s">
        <v>1087</v>
      </c>
      <c r="AM188" s="23" t="s">
        <v>950</v>
      </c>
      <c r="AN188" s="23">
        <v>3123123782</v>
      </c>
      <c r="AO188" s="53">
        <v>8098</v>
      </c>
      <c r="AP188" s="276"/>
      <c r="AQ188" s="345"/>
      <c r="AR188" s="276"/>
      <c r="AS188" s="903">
        <v>0</v>
      </c>
    </row>
    <row r="189" spans="1:45" s="27" customFormat="1" ht="38.25" x14ac:dyDescent="0.25">
      <c r="A189" s="27">
        <v>115</v>
      </c>
      <c r="B189" s="30" t="s">
        <v>951</v>
      </c>
      <c r="C189" s="17" t="s">
        <v>952</v>
      </c>
      <c r="D189" s="30" t="s">
        <v>42</v>
      </c>
      <c r="E189" s="17" t="s">
        <v>953</v>
      </c>
      <c r="F189" s="34" t="s">
        <v>954</v>
      </c>
      <c r="G189" s="19" t="s">
        <v>731</v>
      </c>
      <c r="H189" s="20">
        <v>40037</v>
      </c>
      <c r="I189" s="21">
        <v>4000000</v>
      </c>
      <c r="J189" s="31">
        <v>40065</v>
      </c>
      <c r="K189" s="32" t="s">
        <v>1091</v>
      </c>
      <c r="L189" s="20">
        <v>40065</v>
      </c>
      <c r="M189" s="21">
        <v>3998650</v>
      </c>
      <c r="N189" s="31">
        <v>40073</v>
      </c>
      <c r="O189" s="31">
        <v>40073</v>
      </c>
      <c r="P189" s="30">
        <v>1</v>
      </c>
      <c r="Q189" s="67">
        <v>3998650</v>
      </c>
      <c r="R189" s="60"/>
      <c r="S189" s="60"/>
      <c r="T189" s="60"/>
      <c r="U189" s="60"/>
      <c r="V189" s="18">
        <v>0</v>
      </c>
      <c r="W189" s="18">
        <v>0</v>
      </c>
      <c r="X189" s="18">
        <v>0</v>
      </c>
      <c r="Y189" s="31">
        <v>40102</v>
      </c>
      <c r="Z189" s="40">
        <v>40121</v>
      </c>
      <c r="AA189" s="24"/>
      <c r="AB189" s="24">
        <v>3998650</v>
      </c>
      <c r="AC189" s="24"/>
      <c r="AD189" s="24"/>
      <c r="AE189" s="24"/>
      <c r="AF189" s="24"/>
      <c r="AG189" s="24"/>
      <c r="AH189" s="24"/>
      <c r="AI189" s="24"/>
      <c r="AJ189" s="23" t="s">
        <v>641</v>
      </c>
      <c r="AK189" s="297">
        <f t="shared" si="7"/>
        <v>3998650</v>
      </c>
      <c r="AL189" s="78" t="s">
        <v>422</v>
      </c>
      <c r="AM189" s="23" t="s">
        <v>955</v>
      </c>
      <c r="AN189" s="23">
        <v>3133851779</v>
      </c>
      <c r="AO189" s="53"/>
      <c r="AP189" s="276" t="s">
        <v>1229</v>
      </c>
      <c r="AQ189" s="345"/>
      <c r="AR189" s="276" t="s">
        <v>1229</v>
      </c>
      <c r="AS189" s="903"/>
    </row>
    <row r="190" spans="1:45" s="27" customFormat="1" ht="38.25" x14ac:dyDescent="0.25">
      <c r="A190" s="27">
        <v>116</v>
      </c>
      <c r="B190" s="30" t="s">
        <v>956</v>
      </c>
      <c r="C190" s="763" t="s">
        <v>957</v>
      </c>
      <c r="D190" s="30" t="s">
        <v>42</v>
      </c>
      <c r="E190" s="17" t="s">
        <v>115</v>
      </c>
      <c r="F190" s="34" t="s">
        <v>116</v>
      </c>
      <c r="G190" s="19" t="s">
        <v>958</v>
      </c>
      <c r="H190" s="20">
        <v>40028</v>
      </c>
      <c r="I190" s="21">
        <v>13900000</v>
      </c>
      <c r="J190" s="31">
        <v>40065</v>
      </c>
      <c r="K190" s="32" t="s">
        <v>1092</v>
      </c>
      <c r="L190" s="20">
        <v>40065</v>
      </c>
      <c r="M190" s="21">
        <v>13825033</v>
      </c>
      <c r="N190" s="31">
        <v>40072</v>
      </c>
      <c r="O190" s="31">
        <v>40092</v>
      </c>
      <c r="P190" s="30">
        <v>1</v>
      </c>
      <c r="Q190" s="67">
        <v>13825033</v>
      </c>
      <c r="R190" s="60"/>
      <c r="S190" s="60"/>
      <c r="T190" s="60"/>
      <c r="U190" s="60"/>
      <c r="V190" s="18">
        <v>0</v>
      </c>
      <c r="W190" s="18">
        <v>0</v>
      </c>
      <c r="X190" s="18">
        <v>0</v>
      </c>
      <c r="Y190" s="31">
        <v>40123</v>
      </c>
      <c r="Z190" s="732">
        <v>40178</v>
      </c>
      <c r="AA190" s="24"/>
      <c r="AB190" s="24">
        <v>13825033</v>
      </c>
      <c r="AC190" s="24"/>
      <c r="AD190" s="24"/>
      <c r="AE190" s="24"/>
      <c r="AF190" s="24"/>
      <c r="AG190" s="24"/>
      <c r="AH190" s="24"/>
      <c r="AI190" s="24"/>
      <c r="AJ190" s="23" t="s">
        <v>641</v>
      </c>
      <c r="AK190" s="297">
        <f t="shared" si="7"/>
        <v>13825033</v>
      </c>
      <c r="AL190" s="23"/>
      <c r="AM190" s="23" t="s">
        <v>959</v>
      </c>
      <c r="AN190" s="23">
        <v>3138308700</v>
      </c>
      <c r="AO190" s="53"/>
      <c r="AP190" s="276"/>
      <c r="AQ190" s="345"/>
      <c r="AR190" s="276"/>
      <c r="AS190" s="903"/>
    </row>
    <row r="191" spans="1:45" s="27" customFormat="1" ht="51" x14ac:dyDescent="0.25">
      <c r="A191" s="27">
        <v>117</v>
      </c>
      <c r="B191" s="30" t="s">
        <v>961</v>
      </c>
      <c r="C191" s="17" t="s">
        <v>962</v>
      </c>
      <c r="D191" s="30" t="s">
        <v>42</v>
      </c>
      <c r="E191" s="417" t="s">
        <v>1462</v>
      </c>
      <c r="F191" s="34" t="s">
        <v>109</v>
      </c>
      <c r="G191" s="19" t="s">
        <v>964</v>
      </c>
      <c r="H191" s="20">
        <v>40057</v>
      </c>
      <c r="I191" s="21">
        <v>13000000</v>
      </c>
      <c r="J191" s="31">
        <v>40065</v>
      </c>
      <c r="K191" s="32" t="s">
        <v>1093</v>
      </c>
      <c r="L191" s="20">
        <v>40065</v>
      </c>
      <c r="M191" s="21">
        <v>12989834</v>
      </c>
      <c r="N191" s="31">
        <v>40079</v>
      </c>
      <c r="O191" s="31">
        <v>40092</v>
      </c>
      <c r="P191" s="30">
        <v>1</v>
      </c>
      <c r="Q191" s="67">
        <v>12989834</v>
      </c>
      <c r="R191" s="60"/>
      <c r="S191" s="60"/>
      <c r="T191" s="60"/>
      <c r="U191" s="60"/>
      <c r="V191" s="18">
        <v>0</v>
      </c>
      <c r="W191" s="18">
        <v>0</v>
      </c>
      <c r="X191" s="18">
        <v>0</v>
      </c>
      <c r="Y191" s="31">
        <v>40123</v>
      </c>
      <c r="Z191" s="410">
        <v>40158</v>
      </c>
      <c r="AA191" s="24"/>
      <c r="AB191" s="24">
        <v>12989834</v>
      </c>
      <c r="AC191" s="24"/>
      <c r="AD191" s="24"/>
      <c r="AE191" s="24"/>
      <c r="AF191" s="24"/>
      <c r="AG191" s="24"/>
      <c r="AH191" s="24"/>
      <c r="AI191" s="24"/>
      <c r="AJ191" s="23" t="s">
        <v>641</v>
      </c>
      <c r="AK191" s="297">
        <f t="shared" si="7"/>
        <v>12989834</v>
      </c>
      <c r="AL191" s="78" t="s">
        <v>965</v>
      </c>
      <c r="AM191" s="23" t="s">
        <v>854</v>
      </c>
      <c r="AN191" s="23">
        <v>3125342259</v>
      </c>
      <c r="AO191" s="53"/>
      <c r="AP191" s="276"/>
      <c r="AQ191" s="345"/>
      <c r="AR191" s="276"/>
      <c r="AS191" s="903"/>
    </row>
    <row r="192" spans="1:45" s="27" customFormat="1" ht="51" x14ac:dyDescent="0.25">
      <c r="A192" s="27">
        <v>118</v>
      </c>
      <c r="B192" s="30" t="s">
        <v>966</v>
      </c>
      <c r="C192" s="17" t="s">
        <v>983</v>
      </c>
      <c r="D192" s="30" t="s">
        <v>42</v>
      </c>
      <c r="E192" s="17" t="s">
        <v>984</v>
      </c>
      <c r="F192" s="34" t="s">
        <v>446</v>
      </c>
      <c r="G192" s="19" t="s">
        <v>985</v>
      </c>
      <c r="H192" s="20">
        <v>40057</v>
      </c>
      <c r="I192" s="21">
        <v>7000000</v>
      </c>
      <c r="J192" s="31">
        <v>40065</v>
      </c>
      <c r="K192" s="32" t="s">
        <v>1094</v>
      </c>
      <c r="L192" s="20">
        <v>40065</v>
      </c>
      <c r="M192" s="21">
        <v>6983547</v>
      </c>
      <c r="N192" s="31">
        <v>40067</v>
      </c>
      <c r="O192" s="31">
        <v>40102</v>
      </c>
      <c r="P192" s="30">
        <v>1</v>
      </c>
      <c r="Q192" s="67">
        <v>6983547</v>
      </c>
      <c r="R192" s="60"/>
      <c r="S192" s="60"/>
      <c r="T192" s="60"/>
      <c r="U192" s="60"/>
      <c r="V192" s="18">
        <v>0</v>
      </c>
      <c r="W192" s="18">
        <v>0</v>
      </c>
      <c r="X192" s="18">
        <v>0</v>
      </c>
      <c r="Y192" s="31">
        <v>40122</v>
      </c>
      <c r="Z192" s="368">
        <v>40136</v>
      </c>
      <c r="AA192" s="24">
        <v>6983547</v>
      </c>
      <c r="AB192" s="24"/>
      <c r="AC192" s="24"/>
      <c r="AD192" s="24"/>
      <c r="AE192" s="24"/>
      <c r="AF192" s="24"/>
      <c r="AG192" s="24"/>
      <c r="AH192" s="24"/>
      <c r="AI192" s="24"/>
      <c r="AJ192" s="23" t="s">
        <v>641</v>
      </c>
      <c r="AK192" s="297">
        <f t="shared" si="7"/>
        <v>6983547</v>
      </c>
      <c r="AL192" s="78" t="s">
        <v>986</v>
      </c>
      <c r="AM192" s="23" t="s">
        <v>987</v>
      </c>
      <c r="AN192" s="23">
        <v>3208353629</v>
      </c>
      <c r="AO192" s="53"/>
      <c r="AP192" s="276" t="s">
        <v>1229</v>
      </c>
      <c r="AQ192" s="345" t="s">
        <v>1269</v>
      </c>
      <c r="AR192" s="276" t="s">
        <v>1229</v>
      </c>
      <c r="AS192" s="903"/>
    </row>
    <row r="193" spans="1:45" s="27" customFormat="1" ht="63.75" x14ac:dyDescent="0.25">
      <c r="A193" s="27">
        <v>119</v>
      </c>
      <c r="B193" s="30" t="s">
        <v>967</v>
      </c>
      <c r="C193" s="17" t="s">
        <v>968</v>
      </c>
      <c r="D193" s="30" t="s">
        <v>42</v>
      </c>
      <c r="E193" s="17" t="s">
        <v>969</v>
      </c>
      <c r="F193" s="34" t="s">
        <v>970</v>
      </c>
      <c r="G193" s="19" t="s">
        <v>971</v>
      </c>
      <c r="H193" s="20">
        <v>40028</v>
      </c>
      <c r="I193" s="21">
        <v>7000000</v>
      </c>
      <c r="J193" s="31">
        <v>40065</v>
      </c>
      <c r="K193" s="32" t="s">
        <v>1095</v>
      </c>
      <c r="L193" s="20">
        <v>40065</v>
      </c>
      <c r="M193" s="21">
        <v>6995335</v>
      </c>
      <c r="N193" s="31">
        <v>40067</v>
      </c>
      <c r="O193" s="31">
        <v>40092</v>
      </c>
      <c r="P193" s="30">
        <v>1</v>
      </c>
      <c r="Q193" s="67">
        <v>6995335</v>
      </c>
      <c r="R193" s="60"/>
      <c r="S193" s="60"/>
      <c r="T193" s="60"/>
      <c r="U193" s="60"/>
      <c r="V193" s="18">
        <v>0</v>
      </c>
      <c r="W193" s="18">
        <v>0</v>
      </c>
      <c r="X193" s="18">
        <v>0</v>
      </c>
      <c r="Y193" s="31">
        <v>40123</v>
      </c>
      <c r="Z193" s="410">
        <v>40156</v>
      </c>
      <c r="AA193" s="24"/>
      <c r="AB193" s="24">
        <v>6995335</v>
      </c>
      <c r="AC193" s="24"/>
      <c r="AD193" s="24"/>
      <c r="AE193" s="24"/>
      <c r="AF193" s="24"/>
      <c r="AG193" s="24"/>
      <c r="AH193" s="24"/>
      <c r="AI193" s="24"/>
      <c r="AJ193" s="23" t="s">
        <v>641</v>
      </c>
      <c r="AK193" s="297">
        <f t="shared" si="7"/>
        <v>6995335</v>
      </c>
      <c r="AL193" s="78" t="s">
        <v>972</v>
      </c>
      <c r="AM193" s="23" t="s">
        <v>348</v>
      </c>
      <c r="AN193" s="23">
        <v>4290557</v>
      </c>
      <c r="AO193" s="53"/>
      <c r="AP193" s="276" t="s">
        <v>1229</v>
      </c>
      <c r="AQ193" s="345" t="s">
        <v>1269</v>
      </c>
      <c r="AR193" s="276" t="s">
        <v>1229</v>
      </c>
      <c r="AS193" s="903"/>
    </row>
    <row r="194" spans="1:45" s="27" customFormat="1" ht="51" x14ac:dyDescent="0.25">
      <c r="A194" s="27">
        <v>120</v>
      </c>
      <c r="B194" s="30" t="s">
        <v>973</v>
      </c>
      <c r="C194" s="17" t="s">
        <v>979</v>
      </c>
      <c r="D194" s="30" t="s">
        <v>42</v>
      </c>
      <c r="E194" s="17" t="s">
        <v>980</v>
      </c>
      <c r="F194" s="34" t="s">
        <v>981</v>
      </c>
      <c r="G194" s="19" t="s">
        <v>982</v>
      </c>
      <c r="H194" s="20">
        <v>39959</v>
      </c>
      <c r="I194" s="21">
        <v>10000000</v>
      </c>
      <c r="J194" s="31">
        <v>40065</v>
      </c>
      <c r="K194" s="32" t="s">
        <v>1096</v>
      </c>
      <c r="L194" s="20">
        <v>40065</v>
      </c>
      <c r="M194" s="21">
        <v>9991877</v>
      </c>
      <c r="N194" s="31">
        <v>40079</v>
      </c>
      <c r="O194" s="31">
        <v>40100</v>
      </c>
      <c r="P194" s="30">
        <v>1</v>
      </c>
      <c r="Q194" s="67">
        <v>9991877</v>
      </c>
      <c r="R194" s="60"/>
      <c r="S194" s="60"/>
      <c r="T194" s="60"/>
      <c r="U194" s="60"/>
      <c r="V194" s="18">
        <v>0</v>
      </c>
      <c r="W194" s="18">
        <v>0</v>
      </c>
      <c r="X194" s="18">
        <v>0</v>
      </c>
      <c r="Y194" s="31">
        <v>40130</v>
      </c>
      <c r="Z194" s="372">
        <v>40143</v>
      </c>
      <c r="AA194" s="24"/>
      <c r="AB194" s="24">
        <v>9991877</v>
      </c>
      <c r="AC194" s="24"/>
      <c r="AD194" s="24"/>
      <c r="AE194" s="24"/>
      <c r="AF194" s="24"/>
      <c r="AG194" s="24"/>
      <c r="AH194" s="24"/>
      <c r="AI194" s="24"/>
      <c r="AJ194" s="23" t="s">
        <v>641</v>
      </c>
      <c r="AK194" s="297">
        <f t="shared" si="7"/>
        <v>9991877</v>
      </c>
      <c r="AL194" s="78" t="s">
        <v>335</v>
      </c>
      <c r="AM194" s="23" t="s">
        <v>78</v>
      </c>
      <c r="AN194" s="23">
        <v>3133834171</v>
      </c>
      <c r="AO194" s="53"/>
      <c r="AP194" s="276"/>
      <c r="AQ194" s="345"/>
      <c r="AR194" s="276"/>
      <c r="AS194" s="903"/>
    </row>
    <row r="195" spans="1:45" s="27" customFormat="1" ht="51" x14ac:dyDescent="0.25">
      <c r="A195" s="27">
        <v>121</v>
      </c>
      <c r="B195" s="30" t="s">
        <v>974</v>
      </c>
      <c r="C195" s="17" t="s">
        <v>975</v>
      </c>
      <c r="D195" s="30" t="s">
        <v>42</v>
      </c>
      <c r="E195" s="17" t="s">
        <v>1062</v>
      </c>
      <c r="F195" s="34" t="s">
        <v>976</v>
      </c>
      <c r="G195" s="19" t="s">
        <v>977</v>
      </c>
      <c r="H195" s="20">
        <v>40057</v>
      </c>
      <c r="I195" s="21">
        <v>13900000</v>
      </c>
      <c r="J195" s="31">
        <v>40065</v>
      </c>
      <c r="K195" s="32" t="s">
        <v>1097</v>
      </c>
      <c r="L195" s="20">
        <v>40065</v>
      </c>
      <c r="M195" s="21">
        <v>13813218</v>
      </c>
      <c r="N195" s="31">
        <v>40079</v>
      </c>
      <c r="O195" s="31">
        <v>40100</v>
      </c>
      <c r="P195" s="30">
        <v>1</v>
      </c>
      <c r="Q195" s="67">
        <v>13813218</v>
      </c>
      <c r="R195" s="60"/>
      <c r="S195" s="60"/>
      <c r="T195" s="60"/>
      <c r="U195" s="60"/>
      <c r="V195" s="18">
        <v>0</v>
      </c>
      <c r="W195" s="18">
        <v>0</v>
      </c>
      <c r="X195" s="18">
        <v>0</v>
      </c>
      <c r="Y195" s="31">
        <v>40130</v>
      </c>
      <c r="Z195" s="410">
        <v>40158</v>
      </c>
      <c r="AA195" s="24"/>
      <c r="AB195" s="24">
        <v>13813218</v>
      </c>
      <c r="AC195" s="24"/>
      <c r="AD195" s="24"/>
      <c r="AE195" s="24"/>
      <c r="AF195" s="24"/>
      <c r="AG195" s="24"/>
      <c r="AH195" s="24"/>
      <c r="AI195" s="24"/>
      <c r="AJ195" s="23" t="s">
        <v>641</v>
      </c>
      <c r="AK195" s="297">
        <f t="shared" si="7"/>
        <v>13813218</v>
      </c>
      <c r="AL195" s="78" t="s">
        <v>978</v>
      </c>
      <c r="AM195" s="23" t="s">
        <v>157</v>
      </c>
      <c r="AN195" s="23">
        <v>3118910612</v>
      </c>
      <c r="AO195" s="53"/>
      <c r="AP195" s="276"/>
      <c r="AQ195" s="345" t="s">
        <v>1243</v>
      </c>
      <c r="AR195" s="276" t="s">
        <v>1229</v>
      </c>
      <c r="AS195" s="903"/>
    </row>
    <row r="196" spans="1:45" s="27" customFormat="1" ht="51" x14ac:dyDescent="0.25">
      <c r="A196" s="27">
        <v>122</v>
      </c>
      <c r="B196" s="30" t="s">
        <v>988</v>
      </c>
      <c r="C196" s="17" t="s">
        <v>989</v>
      </c>
      <c r="D196" s="30" t="s">
        <v>42</v>
      </c>
      <c r="E196" s="17" t="s">
        <v>990</v>
      </c>
      <c r="F196" s="34" t="s">
        <v>991</v>
      </c>
      <c r="G196" s="19" t="s">
        <v>992</v>
      </c>
      <c r="H196" s="20">
        <v>40057</v>
      </c>
      <c r="I196" s="21">
        <v>7000000</v>
      </c>
      <c r="J196" s="31">
        <v>40065</v>
      </c>
      <c r="K196" s="32" t="s">
        <v>1098</v>
      </c>
      <c r="L196" s="20">
        <v>40065</v>
      </c>
      <c r="M196" s="21">
        <v>6992562</v>
      </c>
      <c r="N196" s="31">
        <v>40065</v>
      </c>
      <c r="O196" s="31">
        <v>40161</v>
      </c>
      <c r="P196" s="30">
        <v>1</v>
      </c>
      <c r="Q196" s="67">
        <v>6992562</v>
      </c>
      <c r="R196" s="60"/>
      <c r="S196" s="60"/>
      <c r="T196" s="60"/>
      <c r="U196" s="60"/>
      <c r="V196" s="414">
        <v>40162</v>
      </c>
      <c r="W196" s="18">
        <v>10</v>
      </c>
      <c r="X196" s="282">
        <v>3393936</v>
      </c>
      <c r="Y196" s="31">
        <v>40198</v>
      </c>
      <c r="Z196" s="31">
        <v>40207</v>
      </c>
      <c r="AA196" s="24">
        <v>1293936</v>
      </c>
      <c r="AB196" s="24">
        <v>6992562</v>
      </c>
      <c r="AC196" s="24"/>
      <c r="AD196" s="24"/>
      <c r="AE196" s="24"/>
      <c r="AF196" s="24"/>
      <c r="AG196" s="24">
        <v>2100000</v>
      </c>
      <c r="AH196" s="24"/>
      <c r="AI196" s="24"/>
      <c r="AJ196" s="23" t="s">
        <v>641</v>
      </c>
      <c r="AK196" s="297">
        <f t="shared" si="7"/>
        <v>10386498</v>
      </c>
      <c r="AL196" s="78" t="s">
        <v>993</v>
      </c>
      <c r="AM196" s="23" t="s">
        <v>200</v>
      </c>
      <c r="AN196" s="23">
        <v>4290200</v>
      </c>
      <c r="AO196" s="53"/>
      <c r="AP196" s="276"/>
      <c r="AQ196" s="345"/>
      <c r="AR196" s="276"/>
      <c r="AS196" s="903"/>
    </row>
    <row r="197" spans="1:45" s="27" customFormat="1" ht="51" x14ac:dyDescent="0.25">
      <c r="A197" s="27">
        <v>123</v>
      </c>
      <c r="B197" s="30" t="s">
        <v>994</v>
      </c>
      <c r="C197" s="1368" t="s">
        <v>995</v>
      </c>
      <c r="D197" s="30" t="s">
        <v>42</v>
      </c>
      <c r="E197" s="17" t="s">
        <v>996</v>
      </c>
      <c r="F197" s="34" t="s">
        <v>997</v>
      </c>
      <c r="G197" s="19" t="s">
        <v>998</v>
      </c>
      <c r="H197" s="20">
        <v>40057</v>
      </c>
      <c r="I197" s="21">
        <v>5000000</v>
      </c>
      <c r="J197" s="31">
        <v>40065</v>
      </c>
      <c r="K197" s="32" t="s">
        <v>1099</v>
      </c>
      <c r="L197" s="20">
        <v>40065</v>
      </c>
      <c r="M197" s="21">
        <v>4996314</v>
      </c>
      <c r="N197" s="31">
        <v>40079</v>
      </c>
      <c r="O197" s="31">
        <v>40065</v>
      </c>
      <c r="P197" s="30">
        <v>1</v>
      </c>
      <c r="Q197" s="67">
        <v>4996314</v>
      </c>
      <c r="R197" s="60"/>
      <c r="S197" s="60"/>
      <c r="T197" s="60"/>
      <c r="U197" s="60"/>
      <c r="V197" s="18">
        <v>0</v>
      </c>
      <c r="W197" s="18">
        <v>0</v>
      </c>
      <c r="X197" s="18">
        <v>0</v>
      </c>
      <c r="Y197" s="31">
        <v>40095</v>
      </c>
      <c r="Z197" s="31">
        <v>40113</v>
      </c>
      <c r="AA197" s="24"/>
      <c r="AB197" s="24">
        <v>4996314</v>
      </c>
      <c r="AC197" s="24"/>
      <c r="AD197" s="24"/>
      <c r="AE197" s="24"/>
      <c r="AF197" s="24"/>
      <c r="AG197" s="24"/>
      <c r="AH197" s="24"/>
      <c r="AI197" s="24"/>
      <c r="AJ197" s="413" t="s">
        <v>641</v>
      </c>
      <c r="AK197" s="297">
        <f t="shared" si="7"/>
        <v>4996314</v>
      </c>
      <c r="AL197" s="78" t="s">
        <v>999</v>
      </c>
      <c r="AM197" s="23" t="s">
        <v>376</v>
      </c>
      <c r="AN197" s="23">
        <v>4290725</v>
      </c>
      <c r="AO197" s="53"/>
      <c r="AP197" s="276" t="s">
        <v>1229</v>
      </c>
      <c r="AQ197" s="345"/>
      <c r="AR197" s="276" t="s">
        <v>1229</v>
      </c>
      <c r="AS197" s="903"/>
    </row>
    <row r="198" spans="1:45" s="27" customFormat="1" ht="53.25" customHeight="1" x14ac:dyDescent="0.25">
      <c r="A198" s="27">
        <v>124</v>
      </c>
      <c r="B198" s="30" t="s">
        <v>1000</v>
      </c>
      <c r="C198" s="17" t="s">
        <v>1001</v>
      </c>
      <c r="D198" s="30" t="s">
        <v>42</v>
      </c>
      <c r="E198" s="17" t="s">
        <v>1002</v>
      </c>
      <c r="F198" s="34">
        <v>87570654</v>
      </c>
      <c r="G198" s="18" t="s">
        <v>1003</v>
      </c>
      <c r="H198" s="20">
        <v>40057</v>
      </c>
      <c r="I198" s="21">
        <v>6000000</v>
      </c>
      <c r="J198" s="31">
        <v>40065</v>
      </c>
      <c r="K198" s="32" t="s">
        <v>1089</v>
      </c>
      <c r="L198" s="20">
        <v>40065</v>
      </c>
      <c r="M198" s="21">
        <v>5995039</v>
      </c>
      <c r="N198" s="31">
        <v>40072</v>
      </c>
      <c r="O198" s="31">
        <v>40092</v>
      </c>
      <c r="P198" s="30">
        <v>1</v>
      </c>
      <c r="Q198" s="67">
        <v>5995039</v>
      </c>
      <c r="R198" s="60"/>
      <c r="S198" s="60"/>
      <c r="T198" s="60"/>
      <c r="U198" s="60"/>
      <c r="V198" s="18">
        <v>0</v>
      </c>
      <c r="W198" s="18">
        <v>0</v>
      </c>
      <c r="X198" s="18">
        <v>0</v>
      </c>
      <c r="Y198" s="31">
        <v>40123</v>
      </c>
      <c r="Z198" s="362">
        <v>40134</v>
      </c>
      <c r="AA198" s="24"/>
      <c r="AB198" s="24">
        <v>5995039</v>
      </c>
      <c r="AC198" s="24"/>
      <c r="AD198" s="24"/>
      <c r="AE198" s="24"/>
      <c r="AF198" s="24"/>
      <c r="AG198" s="24"/>
      <c r="AH198" s="24"/>
      <c r="AI198" s="24"/>
      <c r="AJ198" s="413" t="s">
        <v>641</v>
      </c>
      <c r="AK198" s="297">
        <f t="shared" si="7"/>
        <v>5995039</v>
      </c>
      <c r="AL198" s="78" t="s">
        <v>292</v>
      </c>
      <c r="AM198" s="23" t="s">
        <v>348</v>
      </c>
      <c r="AN198" s="23">
        <v>4290530</v>
      </c>
      <c r="AO198" s="53"/>
      <c r="AP198" s="276" t="s">
        <v>1229</v>
      </c>
      <c r="AQ198" s="345" t="s">
        <v>1268</v>
      </c>
      <c r="AR198" s="276"/>
      <c r="AS198" s="903"/>
    </row>
    <row r="199" spans="1:45" s="27" customFormat="1" ht="51" x14ac:dyDescent="0.25">
      <c r="A199" s="27">
        <v>125</v>
      </c>
      <c r="B199" s="30" t="s">
        <v>1004</v>
      </c>
      <c r="C199" s="17" t="s">
        <v>1005</v>
      </c>
      <c r="D199" s="30" t="s">
        <v>42</v>
      </c>
      <c r="E199" s="17" t="s">
        <v>1006</v>
      </c>
      <c r="F199" s="34" t="s">
        <v>359</v>
      </c>
      <c r="G199" s="19" t="s">
        <v>1007</v>
      </c>
      <c r="H199" s="20">
        <v>40057</v>
      </c>
      <c r="I199" s="21">
        <v>5900000</v>
      </c>
      <c r="J199" s="31">
        <v>40065</v>
      </c>
      <c r="K199" s="32" t="s">
        <v>1100</v>
      </c>
      <c r="L199" s="20">
        <v>40065</v>
      </c>
      <c r="M199" s="21">
        <v>5895018</v>
      </c>
      <c r="N199" s="31">
        <v>40067</v>
      </c>
      <c r="O199" s="31">
        <v>40092</v>
      </c>
      <c r="P199" s="30">
        <v>1</v>
      </c>
      <c r="Q199" s="67">
        <v>5895018</v>
      </c>
      <c r="R199" s="60"/>
      <c r="S199" s="60"/>
      <c r="T199" s="60"/>
      <c r="U199" s="60"/>
      <c r="V199" s="18">
        <v>0</v>
      </c>
      <c r="W199" s="18">
        <v>0</v>
      </c>
      <c r="X199" s="18">
        <v>0</v>
      </c>
      <c r="Y199" s="31">
        <v>40123</v>
      </c>
      <c r="Z199" s="371">
        <v>40140</v>
      </c>
      <c r="AA199" s="24">
        <v>5878454</v>
      </c>
      <c r="AB199" s="24"/>
      <c r="AC199" s="24"/>
      <c r="AD199" s="24"/>
      <c r="AE199" s="24"/>
      <c r="AF199" s="24"/>
      <c r="AG199" s="24"/>
      <c r="AH199" s="24"/>
      <c r="AI199" s="24"/>
      <c r="AJ199" s="413" t="s">
        <v>641</v>
      </c>
      <c r="AK199" s="297">
        <f t="shared" si="7"/>
        <v>5878454</v>
      </c>
      <c r="AL199" s="78" t="s">
        <v>1008</v>
      </c>
      <c r="AM199" s="23" t="s">
        <v>362</v>
      </c>
      <c r="AN199" s="23">
        <v>3115694007</v>
      </c>
      <c r="AO199" s="53">
        <v>16564</v>
      </c>
      <c r="AP199" s="276" t="s">
        <v>1229</v>
      </c>
      <c r="AQ199" s="345" t="s">
        <v>1249</v>
      </c>
      <c r="AR199" s="276" t="s">
        <v>1229</v>
      </c>
      <c r="AS199" s="903"/>
    </row>
    <row r="200" spans="1:45" s="27" customFormat="1" ht="63.75" x14ac:dyDescent="0.25">
      <c r="A200" s="27">
        <v>126</v>
      </c>
      <c r="B200" s="30" t="s">
        <v>1009</v>
      </c>
      <c r="C200" s="17" t="s">
        <v>1010</v>
      </c>
      <c r="D200" s="30" t="s">
        <v>42</v>
      </c>
      <c r="E200" s="17" t="s">
        <v>87</v>
      </c>
      <c r="F200" s="34" t="s">
        <v>88</v>
      </c>
      <c r="G200" s="19" t="s">
        <v>1011</v>
      </c>
      <c r="H200" s="20">
        <v>40057</v>
      </c>
      <c r="I200" s="21">
        <v>7300000</v>
      </c>
      <c r="J200" s="31">
        <v>40065</v>
      </c>
      <c r="K200" s="32" t="s">
        <v>1101</v>
      </c>
      <c r="L200" s="20">
        <v>40065</v>
      </c>
      <c r="M200" s="21">
        <v>7295537</v>
      </c>
      <c r="N200" s="31">
        <v>40079</v>
      </c>
      <c r="O200" s="31">
        <v>40092</v>
      </c>
      <c r="P200" s="30">
        <v>1</v>
      </c>
      <c r="Q200" s="67">
        <v>7295537</v>
      </c>
      <c r="R200" s="60"/>
      <c r="S200" s="60"/>
      <c r="T200" s="60"/>
      <c r="U200" s="60"/>
      <c r="V200" s="18">
        <v>0</v>
      </c>
      <c r="W200" s="18">
        <v>0</v>
      </c>
      <c r="X200" s="18">
        <v>0</v>
      </c>
      <c r="Y200" s="31">
        <v>40123</v>
      </c>
      <c r="Z200" s="362">
        <v>40130</v>
      </c>
      <c r="AA200" s="24"/>
      <c r="AB200" s="24">
        <v>7295537</v>
      </c>
      <c r="AC200" s="24"/>
      <c r="AD200" s="24"/>
      <c r="AE200" s="24"/>
      <c r="AF200" s="24"/>
      <c r="AG200" s="24"/>
      <c r="AH200" s="24"/>
      <c r="AI200" s="24"/>
      <c r="AJ200" s="413" t="s">
        <v>641</v>
      </c>
      <c r="AK200" s="297">
        <f t="shared" si="7"/>
        <v>7295537</v>
      </c>
      <c r="AL200" s="78" t="s">
        <v>1012</v>
      </c>
      <c r="AM200" s="23" t="s">
        <v>90</v>
      </c>
      <c r="AN200" s="23">
        <v>3207179330</v>
      </c>
      <c r="AO200" s="53"/>
      <c r="AP200" s="276" t="s">
        <v>1229</v>
      </c>
      <c r="AQ200" s="345" t="s">
        <v>1249</v>
      </c>
      <c r="AR200" s="276" t="s">
        <v>1229</v>
      </c>
      <c r="AS200" s="903"/>
    </row>
    <row r="201" spans="1:45" s="27" customFormat="1" ht="39" x14ac:dyDescent="0.25">
      <c r="A201" s="27">
        <v>127</v>
      </c>
      <c r="B201" s="30" t="s">
        <v>1013</v>
      </c>
      <c r="C201" s="17" t="s">
        <v>1014</v>
      </c>
      <c r="D201" s="30" t="s">
        <v>42</v>
      </c>
      <c r="E201" s="17" t="s">
        <v>1015</v>
      </c>
      <c r="F201" s="34" t="s">
        <v>1016</v>
      </c>
      <c r="G201" s="19" t="s">
        <v>1017</v>
      </c>
      <c r="H201" s="20">
        <v>39962</v>
      </c>
      <c r="I201" s="21">
        <v>4000000</v>
      </c>
      <c r="J201" s="31">
        <v>40065</v>
      </c>
      <c r="K201" s="32" t="s">
        <v>1102</v>
      </c>
      <c r="L201" s="20">
        <v>40065</v>
      </c>
      <c r="M201" s="21">
        <v>3994775</v>
      </c>
      <c r="N201" s="31">
        <v>40072</v>
      </c>
      <c r="O201" s="31">
        <v>40072</v>
      </c>
      <c r="P201" s="30">
        <v>1</v>
      </c>
      <c r="Q201" s="67">
        <v>3994775</v>
      </c>
      <c r="R201" s="60"/>
      <c r="S201" s="60"/>
      <c r="T201" s="60"/>
      <c r="U201" s="60"/>
      <c r="V201" s="18">
        <v>0</v>
      </c>
      <c r="W201" s="18">
        <v>0</v>
      </c>
      <c r="X201" s="18">
        <v>0</v>
      </c>
      <c r="Y201" s="31">
        <v>40099</v>
      </c>
      <c r="Z201" s="31">
        <v>40108</v>
      </c>
      <c r="AA201" s="24"/>
      <c r="AB201" s="24">
        <v>3994775</v>
      </c>
      <c r="AC201" s="24"/>
      <c r="AD201" s="24"/>
      <c r="AE201" s="24"/>
      <c r="AF201" s="24"/>
      <c r="AG201" s="24"/>
      <c r="AH201" s="24"/>
      <c r="AI201" s="24"/>
      <c r="AJ201" s="413" t="s">
        <v>641</v>
      </c>
      <c r="AK201" s="297">
        <f t="shared" si="7"/>
        <v>3994775</v>
      </c>
      <c r="AL201" s="78" t="s">
        <v>1255</v>
      </c>
      <c r="AM201" s="23" t="s">
        <v>1018</v>
      </c>
      <c r="AN201" s="23">
        <v>3127991774</v>
      </c>
      <c r="AO201" s="53"/>
      <c r="AP201" s="276" t="s">
        <v>1229</v>
      </c>
      <c r="AQ201" s="345"/>
      <c r="AR201" s="276" t="s">
        <v>1229</v>
      </c>
      <c r="AS201" s="903"/>
    </row>
    <row r="202" spans="1:45" s="27" customFormat="1" ht="63.75" x14ac:dyDescent="0.25">
      <c r="A202" s="27">
        <v>128</v>
      </c>
      <c r="B202" s="30" t="s">
        <v>1019</v>
      </c>
      <c r="C202" s="17" t="s">
        <v>1020</v>
      </c>
      <c r="D202" s="30" t="s">
        <v>42</v>
      </c>
      <c r="E202" s="17" t="s">
        <v>214</v>
      </c>
      <c r="F202" s="34" t="s">
        <v>215</v>
      </c>
      <c r="G202" s="19" t="s">
        <v>1021</v>
      </c>
      <c r="H202" s="20">
        <v>39962</v>
      </c>
      <c r="I202" s="21">
        <v>6000000</v>
      </c>
      <c r="J202" s="31">
        <v>40065</v>
      </c>
      <c r="K202" s="32" t="s">
        <v>1103</v>
      </c>
      <c r="L202" s="20">
        <v>40065</v>
      </c>
      <c r="M202" s="21">
        <v>5994917</v>
      </c>
      <c r="N202" s="31">
        <v>40079</v>
      </c>
      <c r="O202" s="31">
        <v>40092</v>
      </c>
      <c r="P202" s="30">
        <v>1</v>
      </c>
      <c r="Q202" s="67">
        <v>5994917</v>
      </c>
      <c r="R202" s="60"/>
      <c r="S202" s="60"/>
      <c r="T202" s="60"/>
      <c r="U202" s="60"/>
      <c r="V202" s="18">
        <v>0</v>
      </c>
      <c r="W202" s="18">
        <v>0</v>
      </c>
      <c r="X202" s="18">
        <v>0</v>
      </c>
      <c r="Y202" s="31">
        <v>40123</v>
      </c>
      <c r="Z202" s="410">
        <v>40156</v>
      </c>
      <c r="AA202" s="24">
        <v>5994917</v>
      </c>
      <c r="AB202" s="24"/>
      <c r="AC202" s="24"/>
      <c r="AD202" s="24"/>
      <c r="AE202" s="24"/>
      <c r="AF202" s="24"/>
      <c r="AG202" s="24"/>
      <c r="AH202" s="24"/>
      <c r="AI202" s="24"/>
      <c r="AJ202" s="413" t="s">
        <v>641</v>
      </c>
      <c r="AK202" s="297">
        <f t="shared" si="7"/>
        <v>5994917</v>
      </c>
      <c r="AL202" s="78" t="s">
        <v>1022</v>
      </c>
      <c r="AM202" s="23" t="s">
        <v>348</v>
      </c>
      <c r="AN202" s="23">
        <v>4290961</v>
      </c>
      <c r="AO202" s="53"/>
      <c r="AP202" s="276"/>
      <c r="AQ202" s="345"/>
      <c r="AR202" s="276"/>
      <c r="AS202" s="903"/>
    </row>
    <row r="203" spans="1:45" s="27" customFormat="1" ht="76.5" x14ac:dyDescent="0.25">
      <c r="A203" s="27">
        <v>129</v>
      </c>
      <c r="B203" s="30" t="s">
        <v>1023</v>
      </c>
      <c r="C203" s="17" t="s">
        <v>1024</v>
      </c>
      <c r="D203" s="30" t="s">
        <v>42</v>
      </c>
      <c r="E203" s="17" t="s">
        <v>1025</v>
      </c>
      <c r="F203" s="34" t="s">
        <v>1026</v>
      </c>
      <c r="G203" s="19" t="s">
        <v>1027</v>
      </c>
      <c r="H203" s="20">
        <v>40057</v>
      </c>
      <c r="I203" s="21">
        <v>11000000</v>
      </c>
      <c r="J203" s="31">
        <v>40065</v>
      </c>
      <c r="K203" s="32" t="s">
        <v>1104</v>
      </c>
      <c r="L203" s="20">
        <v>40065</v>
      </c>
      <c r="M203" s="21">
        <v>10991581</v>
      </c>
      <c r="N203" s="31">
        <v>40072</v>
      </c>
      <c r="O203" s="31">
        <v>40086</v>
      </c>
      <c r="P203" s="30">
        <v>1</v>
      </c>
      <c r="Q203" s="67">
        <v>10991581</v>
      </c>
      <c r="R203" s="60"/>
      <c r="S203" s="60"/>
      <c r="T203" s="60"/>
      <c r="U203" s="60"/>
      <c r="V203" s="18">
        <v>0</v>
      </c>
      <c r="W203" s="18">
        <v>0</v>
      </c>
      <c r="X203" s="18">
        <v>0</v>
      </c>
      <c r="Y203" s="31">
        <v>40116</v>
      </c>
      <c r="Z203" s="373">
        <v>40143</v>
      </c>
      <c r="AA203" s="24"/>
      <c r="AB203" s="24">
        <v>10991581</v>
      </c>
      <c r="AC203" s="24"/>
      <c r="AD203" s="24"/>
      <c r="AE203" s="24"/>
      <c r="AF203" s="24"/>
      <c r="AG203" s="24"/>
      <c r="AH203" s="24"/>
      <c r="AI203" s="24"/>
      <c r="AJ203" s="413" t="s">
        <v>641</v>
      </c>
      <c r="AK203" s="297">
        <f t="shared" si="7"/>
        <v>10991581</v>
      </c>
      <c r="AL203" s="78" t="s">
        <v>1028</v>
      </c>
      <c r="AM203" s="23" t="s">
        <v>348</v>
      </c>
      <c r="AN203" s="23">
        <v>4290871</v>
      </c>
      <c r="AO203" s="53"/>
      <c r="AP203" s="276"/>
      <c r="AQ203" s="345"/>
      <c r="AR203" s="276"/>
      <c r="AS203" s="903"/>
    </row>
    <row r="204" spans="1:45" s="27" customFormat="1" ht="51" x14ac:dyDescent="0.25">
      <c r="A204" s="27">
        <v>130</v>
      </c>
      <c r="B204" s="30" t="s">
        <v>1029</v>
      </c>
      <c r="C204" s="17" t="s">
        <v>1030</v>
      </c>
      <c r="D204" s="30" t="s">
        <v>42</v>
      </c>
      <c r="E204" s="17" t="s">
        <v>1031</v>
      </c>
      <c r="F204" s="34" t="s">
        <v>1032</v>
      </c>
      <c r="G204" s="19" t="s">
        <v>1033</v>
      </c>
      <c r="H204" s="20">
        <v>40057</v>
      </c>
      <c r="I204" s="21">
        <v>5900000</v>
      </c>
      <c r="J204" s="31">
        <v>40065</v>
      </c>
      <c r="K204" s="32" t="s">
        <v>1105</v>
      </c>
      <c r="L204" s="20">
        <v>40065</v>
      </c>
      <c r="M204" s="21">
        <v>5894315</v>
      </c>
      <c r="N204" s="31">
        <v>40079</v>
      </c>
      <c r="O204" s="31">
        <v>40092</v>
      </c>
      <c r="P204" s="30">
        <v>1</v>
      </c>
      <c r="Q204" s="67">
        <v>5894315</v>
      </c>
      <c r="R204" s="60"/>
      <c r="S204" s="60"/>
      <c r="T204" s="60"/>
      <c r="U204" s="60"/>
      <c r="V204" s="18">
        <v>0</v>
      </c>
      <c r="W204" s="18">
        <v>0</v>
      </c>
      <c r="X204" s="18">
        <v>0</v>
      </c>
      <c r="Y204" s="31">
        <v>40121</v>
      </c>
      <c r="Z204" s="368">
        <v>40136</v>
      </c>
      <c r="AA204" s="24">
        <v>5894315</v>
      </c>
      <c r="AB204" s="24"/>
      <c r="AC204" s="24"/>
      <c r="AD204" s="24"/>
      <c r="AE204" s="24"/>
      <c r="AF204" s="24"/>
      <c r="AG204" s="24"/>
      <c r="AH204" s="24"/>
      <c r="AI204" s="24"/>
      <c r="AJ204" s="413" t="s">
        <v>641</v>
      </c>
      <c r="AK204" s="297">
        <f t="shared" si="7"/>
        <v>5894315</v>
      </c>
      <c r="AL204" s="78" t="s">
        <v>1034</v>
      </c>
      <c r="AM204" s="23" t="s">
        <v>854</v>
      </c>
      <c r="AN204" s="23">
        <v>3133845283</v>
      </c>
      <c r="AO204" s="53"/>
      <c r="AP204" s="276"/>
      <c r="AQ204" s="345"/>
      <c r="AR204" s="276"/>
      <c r="AS204" s="903"/>
    </row>
    <row r="205" spans="1:45" s="85" customFormat="1" ht="42" customHeight="1" x14ac:dyDescent="0.25">
      <c r="A205" s="2066">
        <v>131</v>
      </c>
      <c r="B205" s="2233" t="s">
        <v>1035</v>
      </c>
      <c r="C205" s="2233" t="s">
        <v>1043</v>
      </c>
      <c r="D205" s="2233" t="s">
        <v>42</v>
      </c>
      <c r="E205" s="2233" t="s">
        <v>172</v>
      </c>
      <c r="F205" s="1555" t="s">
        <v>2080</v>
      </c>
      <c r="G205" s="79"/>
      <c r="H205" s="80">
        <v>39995</v>
      </c>
      <c r="I205" s="81">
        <v>1800000</v>
      </c>
      <c r="J205" s="299">
        <v>40065</v>
      </c>
      <c r="K205" s="343" t="s">
        <v>1134</v>
      </c>
      <c r="L205" s="80">
        <v>40065</v>
      </c>
      <c r="M205" s="81">
        <v>1790912</v>
      </c>
      <c r="N205" s="299">
        <v>40091</v>
      </c>
      <c r="O205" s="299">
        <v>40099</v>
      </c>
      <c r="P205" s="339">
        <v>1</v>
      </c>
      <c r="Q205" s="340">
        <v>1790912</v>
      </c>
      <c r="R205" s="340"/>
      <c r="S205" s="340"/>
      <c r="T205" s="340"/>
      <c r="U205" s="340"/>
      <c r="V205" s="83">
        <v>0</v>
      </c>
      <c r="W205" s="83">
        <v>0</v>
      </c>
      <c r="X205" s="83">
        <v>0</v>
      </c>
      <c r="Y205" s="299">
        <v>40123</v>
      </c>
      <c r="Z205" s="358">
        <v>40136</v>
      </c>
      <c r="AA205" s="231"/>
      <c r="AB205" s="231">
        <v>1790912</v>
      </c>
      <c r="AC205" s="231"/>
      <c r="AD205" s="231"/>
      <c r="AE205" s="231"/>
      <c r="AF205" s="231"/>
      <c r="AG205" s="231"/>
      <c r="AH205" s="231"/>
      <c r="AI205" s="231"/>
      <c r="AJ205" s="413" t="s">
        <v>641</v>
      </c>
      <c r="AK205" s="341">
        <f t="shared" si="7"/>
        <v>1790912</v>
      </c>
      <c r="AL205" s="342" t="s">
        <v>1333</v>
      </c>
      <c r="AM205" s="84" t="s">
        <v>142</v>
      </c>
      <c r="AN205" s="84">
        <v>3133907436</v>
      </c>
      <c r="AO205" s="911"/>
      <c r="AP205" s="277"/>
      <c r="AQ205" s="350"/>
      <c r="AR205" s="277"/>
      <c r="AS205" s="903"/>
    </row>
    <row r="206" spans="1:45" s="85" customFormat="1" ht="27" customHeight="1" x14ac:dyDescent="0.25">
      <c r="A206" s="2066"/>
      <c r="B206" s="2158"/>
      <c r="C206" s="2158"/>
      <c r="D206" s="2158"/>
      <c r="E206" s="2158"/>
      <c r="F206" s="234"/>
      <c r="G206" s="79"/>
      <c r="H206" s="80"/>
      <c r="I206" s="81"/>
      <c r="J206" s="299"/>
      <c r="K206" s="343" t="s">
        <v>1135</v>
      </c>
      <c r="L206" s="80"/>
      <c r="M206" s="81"/>
      <c r="N206" s="299"/>
      <c r="O206" s="299">
        <v>40099</v>
      </c>
      <c r="P206" s="339">
        <v>1</v>
      </c>
      <c r="Q206" s="340"/>
      <c r="R206" s="340"/>
      <c r="S206" s="340"/>
      <c r="T206" s="340"/>
      <c r="U206" s="340"/>
      <c r="V206" s="83">
        <v>0</v>
      </c>
      <c r="W206" s="83">
        <v>0</v>
      </c>
      <c r="X206" s="83">
        <v>0</v>
      </c>
      <c r="Y206" s="299"/>
      <c r="Z206" s="299"/>
      <c r="AA206" s="231"/>
      <c r="AB206" s="231"/>
      <c r="AC206" s="231"/>
      <c r="AD206" s="231"/>
      <c r="AE206" s="231"/>
      <c r="AF206" s="231"/>
      <c r="AG206" s="231"/>
      <c r="AH206" s="231"/>
      <c r="AI206" s="231"/>
      <c r="AJ206" s="84"/>
      <c r="AK206" s="341"/>
      <c r="AL206" s="342"/>
      <c r="AM206" s="84"/>
      <c r="AN206" s="84"/>
      <c r="AO206" s="911"/>
      <c r="AP206" s="277"/>
      <c r="AQ206" s="350"/>
      <c r="AR206" s="277"/>
      <c r="AS206" s="903"/>
    </row>
    <row r="207" spans="1:45" s="27" customFormat="1" ht="39" x14ac:dyDescent="0.25">
      <c r="A207" s="27">
        <v>132</v>
      </c>
      <c r="B207" s="30" t="s">
        <v>1041</v>
      </c>
      <c r="C207" s="17" t="s">
        <v>1036</v>
      </c>
      <c r="D207" s="30" t="s">
        <v>42</v>
      </c>
      <c r="E207" s="17" t="s">
        <v>1037</v>
      </c>
      <c r="F207" s="34" t="s">
        <v>1038</v>
      </c>
      <c r="G207" s="19" t="s">
        <v>1039</v>
      </c>
      <c r="H207" s="20">
        <v>40021</v>
      </c>
      <c r="I207" s="21">
        <v>10000000</v>
      </c>
      <c r="J207" s="31">
        <v>40065</v>
      </c>
      <c r="K207" s="32" t="s">
        <v>1106</v>
      </c>
      <c r="L207" s="20">
        <v>40065</v>
      </c>
      <c r="M207" s="21">
        <v>9991503</v>
      </c>
      <c r="N207" s="31">
        <v>40079</v>
      </c>
      <c r="O207" s="31">
        <v>40100</v>
      </c>
      <c r="P207" s="30">
        <v>1</v>
      </c>
      <c r="Q207" s="67">
        <v>9991503</v>
      </c>
      <c r="R207" s="60"/>
      <c r="S207" s="60"/>
      <c r="T207" s="60"/>
      <c r="U207" s="60"/>
      <c r="V207" s="18">
        <v>0</v>
      </c>
      <c r="W207" s="18">
        <v>0</v>
      </c>
      <c r="X207" s="18">
        <v>0</v>
      </c>
      <c r="Y207" s="31">
        <v>40130</v>
      </c>
      <c r="Z207" s="418">
        <v>40170</v>
      </c>
      <c r="AA207" s="24"/>
      <c r="AB207" s="24">
        <v>9991503</v>
      </c>
      <c r="AC207" s="24"/>
      <c r="AD207" s="24"/>
      <c r="AE207" s="24"/>
      <c r="AF207" s="24"/>
      <c r="AG207" s="24"/>
      <c r="AH207" s="24"/>
      <c r="AI207" s="24"/>
      <c r="AJ207" s="413" t="s">
        <v>641</v>
      </c>
      <c r="AK207" s="297">
        <f t="shared" si="7"/>
        <v>9991503</v>
      </c>
      <c r="AL207" s="78" t="s">
        <v>1398</v>
      </c>
      <c r="AM207" s="413" t="s">
        <v>1040</v>
      </c>
      <c r="AN207" s="23">
        <v>3135578680</v>
      </c>
      <c r="AO207" s="53"/>
      <c r="AP207" s="276"/>
      <c r="AQ207" s="345"/>
      <c r="AR207" s="276"/>
      <c r="AS207" s="903"/>
    </row>
    <row r="208" spans="1:45" s="27" customFormat="1" ht="54" customHeight="1" x14ac:dyDescent="0.25">
      <c r="A208" s="27">
        <v>133</v>
      </c>
      <c r="B208" s="30" t="s">
        <v>1139</v>
      </c>
      <c r="C208" s="17" t="s">
        <v>850</v>
      </c>
      <c r="D208" s="30" t="s">
        <v>1136</v>
      </c>
      <c r="E208" s="17" t="s">
        <v>302</v>
      </c>
      <c r="F208" s="34" t="s">
        <v>307</v>
      </c>
      <c r="G208" s="19" t="s">
        <v>1137</v>
      </c>
      <c r="H208" s="20">
        <v>40057</v>
      </c>
      <c r="I208" s="21">
        <v>11917228</v>
      </c>
      <c r="J208" s="31">
        <v>40091</v>
      </c>
      <c r="K208" s="430" t="s">
        <v>1592</v>
      </c>
      <c r="L208" s="20">
        <v>40091</v>
      </c>
      <c r="M208" s="21">
        <v>11850000</v>
      </c>
      <c r="N208" s="31">
        <v>40091</v>
      </c>
      <c r="O208" s="31">
        <v>40091</v>
      </c>
      <c r="P208" s="30">
        <v>3</v>
      </c>
      <c r="Q208" s="67">
        <v>11850000</v>
      </c>
      <c r="R208" s="60"/>
      <c r="S208" s="60"/>
      <c r="T208" s="60"/>
      <c r="U208" s="60"/>
      <c r="V208" s="768">
        <v>40165</v>
      </c>
      <c r="W208" s="18">
        <v>45</v>
      </c>
      <c r="X208" s="18">
        <v>0</v>
      </c>
      <c r="Y208" s="31">
        <v>40228</v>
      </c>
      <c r="Z208" s="31">
        <v>40228</v>
      </c>
      <c r="AA208" s="24"/>
      <c r="AB208" s="24">
        <v>11850000</v>
      </c>
      <c r="AC208" s="24"/>
      <c r="AD208" s="24"/>
      <c r="AE208" s="24"/>
      <c r="AF208" s="24"/>
      <c r="AG208" s="24"/>
      <c r="AH208" s="24"/>
      <c r="AI208" s="24"/>
      <c r="AJ208" s="313" t="s">
        <v>406</v>
      </c>
      <c r="AK208" s="297">
        <f t="shared" si="7"/>
        <v>11850000</v>
      </c>
      <c r="AL208" s="78"/>
      <c r="AM208" s="413" t="s">
        <v>1138</v>
      </c>
      <c r="AN208" s="23">
        <v>3202723305</v>
      </c>
      <c r="AO208" s="53"/>
      <c r="AP208" s="276"/>
      <c r="AQ208" s="345"/>
      <c r="AR208" s="276"/>
      <c r="AS208" s="903"/>
    </row>
    <row r="209" spans="1:45" s="27" customFormat="1" ht="55.5" customHeight="1" x14ac:dyDescent="0.25">
      <c r="A209" s="27">
        <v>134</v>
      </c>
      <c r="B209" s="30" t="s">
        <v>1140</v>
      </c>
      <c r="C209" s="17" t="s">
        <v>850</v>
      </c>
      <c r="D209" s="30" t="s">
        <v>1136</v>
      </c>
      <c r="E209" s="17" t="s">
        <v>440</v>
      </c>
      <c r="F209" s="34" t="s">
        <v>441</v>
      </c>
      <c r="G209" s="19" t="s">
        <v>1141</v>
      </c>
      <c r="H209" s="20">
        <v>40057</v>
      </c>
      <c r="I209" s="21">
        <v>12280449</v>
      </c>
      <c r="J209" s="31">
        <v>40091</v>
      </c>
      <c r="K209" s="374" t="s">
        <v>1344</v>
      </c>
      <c r="L209" s="20">
        <v>40091</v>
      </c>
      <c r="M209" s="21">
        <v>12000000</v>
      </c>
      <c r="N209" s="31">
        <v>40091</v>
      </c>
      <c r="O209" s="31">
        <v>40091</v>
      </c>
      <c r="P209" s="30">
        <v>3</v>
      </c>
      <c r="Q209" s="67">
        <v>12000000</v>
      </c>
      <c r="R209" s="60"/>
      <c r="S209" s="60"/>
      <c r="T209" s="60"/>
      <c r="U209" s="60"/>
      <c r="V209" s="18">
        <v>0</v>
      </c>
      <c r="W209" s="18">
        <v>0</v>
      </c>
      <c r="X209" s="18">
        <v>0</v>
      </c>
      <c r="Y209" s="31">
        <v>40228</v>
      </c>
      <c r="Z209" s="31">
        <v>41324</v>
      </c>
      <c r="AA209" s="24"/>
      <c r="AB209" s="24">
        <v>12000000</v>
      </c>
      <c r="AC209" s="24"/>
      <c r="AD209" s="24"/>
      <c r="AE209" s="24"/>
      <c r="AF209" s="24"/>
      <c r="AG209" s="24"/>
      <c r="AH209" s="24"/>
      <c r="AI209" s="24"/>
      <c r="AJ209" s="23" t="s">
        <v>406</v>
      </c>
      <c r="AK209" s="297">
        <f t="shared" si="7"/>
        <v>12000000</v>
      </c>
      <c r="AL209" s="78"/>
      <c r="AM209" s="23" t="s">
        <v>1142</v>
      </c>
      <c r="AN209" s="23">
        <v>3123123424</v>
      </c>
      <c r="AO209" s="53"/>
      <c r="AP209" s="276"/>
      <c r="AQ209" s="345"/>
      <c r="AR209" s="276"/>
      <c r="AS209" s="903"/>
    </row>
    <row r="210" spans="1:45" s="27" customFormat="1" ht="57.75" customHeight="1" x14ac:dyDescent="0.25">
      <c r="A210" s="2067">
        <v>135</v>
      </c>
      <c r="B210" s="1742" t="s">
        <v>1225</v>
      </c>
      <c r="C210" s="770" t="s">
        <v>1748</v>
      </c>
      <c r="D210" s="1742" t="s">
        <v>720</v>
      </c>
      <c r="E210" s="1742" t="s">
        <v>440</v>
      </c>
      <c r="F210" s="1573" t="s">
        <v>441</v>
      </c>
      <c r="G210" s="322" t="s">
        <v>1232</v>
      </c>
      <c r="H210" s="20">
        <v>40028</v>
      </c>
      <c r="I210" s="21">
        <v>35000000</v>
      </c>
      <c r="J210" s="1746">
        <v>40095</v>
      </c>
      <c r="K210" s="353" t="s">
        <v>1263</v>
      </c>
      <c r="L210" s="1746">
        <v>40095</v>
      </c>
      <c r="M210" s="21">
        <v>34861494</v>
      </c>
      <c r="N210" s="1746">
        <v>40095</v>
      </c>
      <c r="O210" s="1746">
        <v>40148</v>
      </c>
      <c r="P210" s="2103" t="s">
        <v>697</v>
      </c>
      <c r="Q210" s="2151">
        <v>129481854</v>
      </c>
      <c r="R210" s="1746"/>
      <c r="S210" s="1742"/>
      <c r="T210" s="60"/>
      <c r="U210" s="60"/>
      <c r="V210" s="1902">
        <v>40169</v>
      </c>
      <c r="W210" s="1900">
        <v>0</v>
      </c>
      <c r="X210" s="2154">
        <v>10199885</v>
      </c>
      <c r="Y210" s="1902">
        <v>40429</v>
      </c>
      <c r="Z210" s="1902">
        <v>40459</v>
      </c>
      <c r="AA210" s="24"/>
      <c r="AB210" s="24">
        <v>34861494</v>
      </c>
      <c r="AC210" s="24"/>
      <c r="AD210" s="24"/>
      <c r="AE210" s="24"/>
      <c r="AF210" s="24"/>
      <c r="AG210" s="24"/>
      <c r="AH210" s="24"/>
      <c r="AI210" s="24"/>
      <c r="AJ210" s="1742" t="s">
        <v>2090</v>
      </c>
      <c r="AK210" s="2159">
        <f>AA210+AA211+AA212+AA213+AA214+AB210+AB211+AB212+AB213+AB214+AC210+AC211+AC212+AC213+AC214+AD210+AD211+AD212+AD213+AD214+AE210+AE211+AE212+AE213+AE214+AG210+AG211+AG212+AG213+AG214+AH210+AH211+AH212+AH213+AH214+AI210+AI211+AI212+AI213+AI214</f>
        <v>129481854</v>
      </c>
      <c r="AL210" s="78"/>
      <c r="AM210" s="2121" t="s">
        <v>1142</v>
      </c>
      <c r="AN210" s="1900">
        <v>3123123424</v>
      </c>
      <c r="AO210" s="53"/>
      <c r="AP210" s="276"/>
      <c r="AQ210" s="345"/>
      <c r="AR210" s="276"/>
      <c r="AS210" s="903"/>
    </row>
    <row r="211" spans="1:45" s="27" customFormat="1" ht="45" customHeight="1" x14ac:dyDescent="0.25">
      <c r="A211" s="2068"/>
      <c r="B211" s="2150"/>
      <c r="C211" s="769" t="s">
        <v>1749</v>
      </c>
      <c r="D211" s="2150"/>
      <c r="E211" s="2150"/>
      <c r="F211" s="1603"/>
      <c r="G211" s="322" t="s">
        <v>405</v>
      </c>
      <c r="H211" s="20">
        <v>39994</v>
      </c>
      <c r="I211" s="21">
        <v>34038206</v>
      </c>
      <c r="J211" s="2118"/>
      <c r="K211" s="353" t="s">
        <v>1264</v>
      </c>
      <c r="L211" s="2118"/>
      <c r="M211" s="21">
        <v>33990430</v>
      </c>
      <c r="N211" s="2118"/>
      <c r="O211" s="2118"/>
      <c r="P211" s="2150"/>
      <c r="Q211" s="2152"/>
      <c r="R211" s="2118"/>
      <c r="S211" s="2150"/>
      <c r="T211" s="60"/>
      <c r="U211" s="60"/>
      <c r="V211" s="2133"/>
      <c r="W211" s="2133"/>
      <c r="X211" s="2155"/>
      <c r="Y211" s="2157"/>
      <c r="Z211" s="2157"/>
      <c r="AA211" s="24"/>
      <c r="AB211" s="24">
        <v>33990430</v>
      </c>
      <c r="AC211" s="24"/>
      <c r="AD211" s="24"/>
      <c r="AE211" s="24"/>
      <c r="AF211" s="24"/>
      <c r="AG211" s="24"/>
      <c r="AH211" s="24"/>
      <c r="AI211" s="24"/>
      <c r="AJ211" s="2150"/>
      <c r="AK211" s="2160"/>
      <c r="AL211" s="78"/>
      <c r="AM211" s="2162"/>
      <c r="AN211" s="2133"/>
      <c r="AO211" s="53"/>
      <c r="AP211" s="276"/>
      <c r="AQ211" s="345"/>
      <c r="AR211" s="276"/>
      <c r="AS211" s="903"/>
    </row>
    <row r="212" spans="1:45" s="27" customFormat="1" ht="52.5" customHeight="1" x14ac:dyDescent="0.25">
      <c r="A212" s="2068"/>
      <c r="B212" s="2150"/>
      <c r="C212" s="769" t="s">
        <v>1750</v>
      </c>
      <c r="D212" s="2150"/>
      <c r="E212" s="2150"/>
      <c r="F212" s="1603"/>
      <c r="G212" s="322" t="s">
        <v>1233</v>
      </c>
      <c r="H212" s="20">
        <v>39962</v>
      </c>
      <c r="I212" s="21">
        <v>20827935</v>
      </c>
      <c r="J212" s="2118"/>
      <c r="K212" s="353" t="s">
        <v>1265</v>
      </c>
      <c r="L212" s="2118"/>
      <c r="M212" s="21">
        <v>20802089</v>
      </c>
      <c r="N212" s="2118"/>
      <c r="O212" s="2118"/>
      <c r="P212" s="2150"/>
      <c r="Q212" s="2152"/>
      <c r="R212" s="2118"/>
      <c r="S212" s="2150"/>
      <c r="T212" s="60"/>
      <c r="U212" s="60"/>
      <c r="V212" s="2133"/>
      <c r="W212" s="2133"/>
      <c r="X212" s="2155"/>
      <c r="Y212" s="2157"/>
      <c r="Z212" s="2157"/>
      <c r="AA212" s="24">
        <v>20802089</v>
      </c>
      <c r="AB212" s="24"/>
      <c r="AC212" s="24"/>
      <c r="AD212" s="24"/>
      <c r="AE212" s="24"/>
      <c r="AF212" s="24"/>
      <c r="AG212" s="24"/>
      <c r="AH212" s="24"/>
      <c r="AI212" s="24"/>
      <c r="AJ212" s="2150"/>
      <c r="AK212" s="2160"/>
      <c r="AL212" s="78"/>
      <c r="AM212" s="2162"/>
      <c r="AN212" s="2133"/>
      <c r="AO212" s="53"/>
      <c r="AP212" s="276"/>
      <c r="AQ212" s="345"/>
      <c r="AR212" s="276"/>
      <c r="AS212" s="903"/>
    </row>
    <row r="213" spans="1:45" s="27" customFormat="1" ht="54" customHeight="1" x14ac:dyDescent="0.25">
      <c r="A213" s="2068"/>
      <c r="B213" s="2150"/>
      <c r="C213" s="769" t="s">
        <v>1751</v>
      </c>
      <c r="D213" s="2150"/>
      <c r="E213" s="2150"/>
      <c r="F213" s="1603"/>
      <c r="G213" s="322" t="s">
        <v>1234</v>
      </c>
      <c r="H213" s="20">
        <v>40056</v>
      </c>
      <c r="I213" s="21">
        <v>15000000</v>
      </c>
      <c r="J213" s="2118"/>
      <c r="K213" s="353" t="s">
        <v>1266</v>
      </c>
      <c r="L213" s="2118"/>
      <c r="M213" s="21">
        <v>14914281</v>
      </c>
      <c r="N213" s="2118"/>
      <c r="O213" s="2118"/>
      <c r="P213" s="2150"/>
      <c r="Q213" s="2152"/>
      <c r="R213" s="2118"/>
      <c r="S213" s="2150"/>
      <c r="T213" s="60"/>
      <c r="U213" s="60"/>
      <c r="V213" s="2133"/>
      <c r="W213" s="2133"/>
      <c r="X213" s="2155"/>
      <c r="Y213" s="2157"/>
      <c r="Z213" s="2157"/>
      <c r="AA213" s="24">
        <v>14914281</v>
      </c>
      <c r="AB213" s="24"/>
      <c r="AC213" s="24"/>
      <c r="AD213" s="24"/>
      <c r="AE213" s="24"/>
      <c r="AF213" s="24"/>
      <c r="AG213" s="24"/>
      <c r="AH213" s="24"/>
      <c r="AI213" s="24"/>
      <c r="AJ213" s="2150"/>
      <c r="AK213" s="2160"/>
      <c r="AL213" s="78"/>
      <c r="AM213" s="2162"/>
      <c r="AN213" s="2133"/>
      <c r="AO213" s="53"/>
      <c r="AP213" s="276"/>
      <c r="AQ213" s="345"/>
      <c r="AR213" s="276"/>
      <c r="AS213" s="903"/>
    </row>
    <row r="214" spans="1:45" s="27" customFormat="1" ht="78" customHeight="1" x14ac:dyDescent="0.25">
      <c r="A214" s="2069"/>
      <c r="B214" s="1743"/>
      <c r="C214" s="771" t="s">
        <v>1752</v>
      </c>
      <c r="D214" s="1743"/>
      <c r="E214" s="1743"/>
      <c r="F214" s="1598"/>
      <c r="G214" s="322" t="s">
        <v>1235</v>
      </c>
      <c r="H214" s="20">
        <v>39962</v>
      </c>
      <c r="I214" s="21">
        <v>25000000</v>
      </c>
      <c r="J214" s="1747"/>
      <c r="K214" s="353" t="s">
        <v>1267</v>
      </c>
      <c r="L214" s="1747"/>
      <c r="M214" s="21">
        <v>24913560</v>
      </c>
      <c r="N214" s="1747"/>
      <c r="O214" s="1747"/>
      <c r="P214" s="1743"/>
      <c r="Q214" s="2153"/>
      <c r="R214" s="1747"/>
      <c r="S214" s="1743"/>
      <c r="T214" s="60"/>
      <c r="U214" s="60"/>
      <c r="V214" s="2134"/>
      <c r="W214" s="2134"/>
      <c r="X214" s="2156"/>
      <c r="Y214" s="1903"/>
      <c r="Z214" s="1903"/>
      <c r="AA214" s="24"/>
      <c r="AB214" s="24">
        <v>24913560</v>
      </c>
      <c r="AC214" s="24"/>
      <c r="AD214" s="24"/>
      <c r="AE214" s="24"/>
      <c r="AF214" s="24"/>
      <c r="AG214" s="24"/>
      <c r="AH214" s="24"/>
      <c r="AI214" s="24"/>
      <c r="AJ214" s="1743"/>
      <c r="AK214" s="2161"/>
      <c r="AL214" s="78"/>
      <c r="AM214" s="2163"/>
      <c r="AN214" s="2134"/>
      <c r="AO214" s="53"/>
      <c r="AP214" s="276"/>
      <c r="AQ214" s="345"/>
      <c r="AR214" s="276"/>
      <c r="AS214" s="903"/>
    </row>
    <row r="215" spans="1:45" s="382" customFormat="1" ht="63" customHeight="1" x14ac:dyDescent="0.25">
      <c r="A215" s="2072">
        <v>136</v>
      </c>
      <c r="B215" s="2138" t="s">
        <v>1236</v>
      </c>
      <c r="C215" s="2135" t="s">
        <v>1461</v>
      </c>
      <c r="D215" s="2135" t="s">
        <v>42</v>
      </c>
      <c r="E215" s="2135" t="s">
        <v>1237</v>
      </c>
      <c r="F215" s="2135" t="s">
        <v>1238</v>
      </c>
      <c r="G215" s="375" t="s">
        <v>1239</v>
      </c>
      <c r="H215" s="376">
        <v>39959</v>
      </c>
      <c r="I215" s="377">
        <v>20000000</v>
      </c>
      <c r="J215" s="2064">
        <v>40095</v>
      </c>
      <c r="K215" s="378" t="s">
        <v>1258</v>
      </c>
      <c r="L215" s="2064">
        <v>40095</v>
      </c>
      <c r="M215" s="377">
        <v>18924814</v>
      </c>
      <c r="N215" s="2064">
        <v>40099</v>
      </c>
      <c r="O215" s="2064">
        <v>40151</v>
      </c>
      <c r="P215" s="2146" t="s">
        <v>697</v>
      </c>
      <c r="Q215" s="2147">
        <v>112892485</v>
      </c>
      <c r="R215" s="379"/>
      <c r="S215" s="379"/>
      <c r="T215" s="379"/>
      <c r="U215" s="379"/>
      <c r="V215" s="2064">
        <v>40165</v>
      </c>
      <c r="W215" s="2064" t="s">
        <v>1460</v>
      </c>
      <c r="X215" s="2147">
        <v>54949424</v>
      </c>
      <c r="Y215" s="2064">
        <v>40240</v>
      </c>
      <c r="Z215" s="2064">
        <v>40241</v>
      </c>
      <c r="AA215" s="380"/>
      <c r="AB215" s="380">
        <v>18924814</v>
      </c>
      <c r="AC215" s="380"/>
      <c r="AD215" s="380"/>
      <c r="AE215" s="380"/>
      <c r="AF215" s="380"/>
      <c r="AG215" s="380"/>
      <c r="AH215" s="380"/>
      <c r="AI215" s="380"/>
      <c r="AJ215" s="2139" t="s">
        <v>2089</v>
      </c>
      <c r="AK215" s="2142">
        <f>AA215+AA216+AA217+AA218+AA219+AB215+AB216+AB217+AB218+AB219+AC215+AC216+AC217+AC218+AC219+AD215+AD216+AD217+AD218+AD219+AE215+AE216+AE217+AE218+AE219+AG215+AG216+AG217+AG218+AG219+AH215+AH216+AH217+AH218+AH219+AI215+AI216+AI217+AI218+AI219</f>
        <v>167841909</v>
      </c>
      <c r="AL215" s="381" t="s">
        <v>1257</v>
      </c>
      <c r="AM215" s="2139" t="s">
        <v>1142</v>
      </c>
      <c r="AN215" s="2139">
        <v>3134263026</v>
      </c>
      <c r="AO215" s="912"/>
      <c r="AP215" s="383"/>
      <c r="AQ215" s="384"/>
      <c r="AR215" s="383"/>
      <c r="AS215" s="903"/>
    </row>
    <row r="216" spans="1:45" s="382" customFormat="1" ht="55.5" customHeight="1" x14ac:dyDescent="0.25">
      <c r="A216" s="2066"/>
      <c r="B216" s="2136"/>
      <c r="C216" s="2136"/>
      <c r="D216" s="2136"/>
      <c r="E216" s="2136"/>
      <c r="F216" s="2136"/>
      <c r="G216" s="375" t="s">
        <v>756</v>
      </c>
      <c r="H216" s="376">
        <v>40050</v>
      </c>
      <c r="I216" s="377">
        <v>20000000</v>
      </c>
      <c r="J216" s="2145"/>
      <c r="K216" s="378" t="s">
        <v>1259</v>
      </c>
      <c r="L216" s="2145"/>
      <c r="M216" s="377">
        <v>19999690</v>
      </c>
      <c r="N216" s="2145"/>
      <c r="O216" s="2145"/>
      <c r="P216" s="2145"/>
      <c r="Q216" s="2148"/>
      <c r="R216" s="379"/>
      <c r="S216" s="379"/>
      <c r="T216" s="379"/>
      <c r="U216" s="379"/>
      <c r="V216" s="2145"/>
      <c r="W216" s="2145"/>
      <c r="X216" s="2148"/>
      <c r="Y216" s="2145"/>
      <c r="Z216" s="2145"/>
      <c r="AA216" s="380"/>
      <c r="AB216" s="380">
        <v>74949114</v>
      </c>
      <c r="AC216" s="380"/>
      <c r="AD216" s="380"/>
      <c r="AE216" s="380"/>
      <c r="AF216" s="380"/>
      <c r="AG216" s="380"/>
      <c r="AH216" s="380"/>
      <c r="AI216" s="380"/>
      <c r="AJ216" s="2140"/>
      <c r="AK216" s="2143"/>
      <c r="AL216" s="381" t="s">
        <v>380</v>
      </c>
      <c r="AM216" s="2140"/>
      <c r="AN216" s="2140"/>
      <c r="AO216" s="912"/>
      <c r="AP216" s="383"/>
      <c r="AQ216" s="384"/>
      <c r="AR216" s="383"/>
      <c r="AS216" s="903"/>
    </row>
    <row r="217" spans="1:45" s="382" customFormat="1" ht="54.75" customHeight="1" x14ac:dyDescent="0.25">
      <c r="A217" s="2066"/>
      <c r="B217" s="2136"/>
      <c r="C217" s="2136"/>
      <c r="D217" s="2136"/>
      <c r="E217" s="2136"/>
      <c r="F217" s="2136"/>
      <c r="G217" s="375" t="s">
        <v>1240</v>
      </c>
      <c r="H217" s="376">
        <v>39944</v>
      </c>
      <c r="I217" s="377">
        <v>34000000</v>
      </c>
      <c r="J217" s="2145"/>
      <c r="K217" s="378" t="s">
        <v>1260</v>
      </c>
      <c r="L217" s="2145"/>
      <c r="M217" s="377">
        <v>33961958</v>
      </c>
      <c r="N217" s="2145"/>
      <c r="O217" s="2145"/>
      <c r="P217" s="2145"/>
      <c r="Q217" s="2148"/>
      <c r="R217" s="379"/>
      <c r="S217" s="379"/>
      <c r="T217" s="379"/>
      <c r="U217" s="379"/>
      <c r="V217" s="2145"/>
      <c r="W217" s="2145"/>
      <c r="X217" s="2148"/>
      <c r="Y217" s="2145"/>
      <c r="Z217" s="2145"/>
      <c r="AA217" s="380"/>
      <c r="AB217" s="380">
        <v>33961958</v>
      </c>
      <c r="AC217" s="380"/>
      <c r="AD217" s="380"/>
      <c r="AE217" s="380"/>
      <c r="AF217" s="380"/>
      <c r="AG217" s="380"/>
      <c r="AH217" s="380"/>
      <c r="AI217" s="380"/>
      <c r="AJ217" s="2140"/>
      <c r="AK217" s="2143"/>
      <c r="AL217" s="381" t="s">
        <v>1246</v>
      </c>
      <c r="AM217" s="2140"/>
      <c r="AN217" s="2140"/>
      <c r="AO217" s="912"/>
      <c r="AP217" s="383"/>
      <c r="AQ217" s="384"/>
      <c r="AR217" s="383"/>
      <c r="AS217" s="903"/>
    </row>
    <row r="218" spans="1:45" s="382" customFormat="1" ht="29.25" customHeight="1" x14ac:dyDescent="0.25">
      <c r="A218" s="2066"/>
      <c r="B218" s="2136"/>
      <c r="C218" s="2136"/>
      <c r="D218" s="2136"/>
      <c r="E218" s="2136"/>
      <c r="F218" s="2136"/>
      <c r="G218" s="375" t="s">
        <v>755</v>
      </c>
      <c r="H218" s="376">
        <v>40050</v>
      </c>
      <c r="I218" s="377">
        <v>20000000</v>
      </c>
      <c r="J218" s="2145"/>
      <c r="K218" s="378" t="s">
        <v>1261</v>
      </c>
      <c r="L218" s="2145"/>
      <c r="M218" s="377">
        <v>19244625</v>
      </c>
      <c r="N218" s="2145"/>
      <c r="O218" s="2145"/>
      <c r="P218" s="2145"/>
      <c r="Q218" s="2148"/>
      <c r="R218" s="379"/>
      <c r="S218" s="379"/>
      <c r="T218" s="379"/>
      <c r="U218" s="379"/>
      <c r="V218" s="2145"/>
      <c r="W218" s="2145"/>
      <c r="X218" s="2148"/>
      <c r="Y218" s="2145"/>
      <c r="Z218" s="2145"/>
      <c r="AA218" s="380"/>
      <c r="AB218" s="380">
        <v>19244625</v>
      </c>
      <c r="AC218" s="380"/>
      <c r="AD218" s="380"/>
      <c r="AE218" s="380"/>
      <c r="AF218" s="380"/>
      <c r="AG218" s="380"/>
      <c r="AH218" s="380"/>
      <c r="AI218" s="380"/>
      <c r="AJ218" s="2140"/>
      <c r="AK218" s="2143"/>
      <c r="AL218" s="381" t="s">
        <v>393</v>
      </c>
      <c r="AM218" s="2140"/>
      <c r="AN218" s="2140"/>
      <c r="AO218" s="912"/>
      <c r="AP218" s="383"/>
      <c r="AQ218" s="384"/>
      <c r="AR218" s="383"/>
      <c r="AS218" s="903"/>
    </row>
    <row r="219" spans="1:45" s="382" customFormat="1" ht="24" customHeight="1" x14ac:dyDescent="0.25">
      <c r="A219" s="2066"/>
      <c r="B219" s="2137"/>
      <c r="C219" s="2137"/>
      <c r="D219" s="2137"/>
      <c r="E219" s="2137"/>
      <c r="F219" s="2137"/>
      <c r="G219" s="375" t="s">
        <v>470</v>
      </c>
      <c r="H219" s="376">
        <v>39994</v>
      </c>
      <c r="I219" s="377">
        <v>20863574</v>
      </c>
      <c r="J219" s="2065"/>
      <c r="K219" s="378" t="s">
        <v>1262</v>
      </c>
      <c r="L219" s="2065"/>
      <c r="M219" s="377">
        <v>20761398</v>
      </c>
      <c r="N219" s="2065"/>
      <c r="O219" s="2065"/>
      <c r="P219" s="2065"/>
      <c r="Q219" s="2149"/>
      <c r="R219" s="379"/>
      <c r="S219" s="379"/>
      <c r="T219" s="379"/>
      <c r="U219" s="379"/>
      <c r="V219" s="2065"/>
      <c r="W219" s="2065"/>
      <c r="X219" s="2149"/>
      <c r="Y219" s="2065"/>
      <c r="Z219" s="2065"/>
      <c r="AA219" s="380"/>
      <c r="AB219" s="380">
        <v>20761398</v>
      </c>
      <c r="AC219" s="380"/>
      <c r="AD219" s="380"/>
      <c r="AE219" s="380"/>
      <c r="AF219" s="380"/>
      <c r="AG219" s="380"/>
      <c r="AH219" s="380"/>
      <c r="AI219" s="380"/>
      <c r="AJ219" s="2141"/>
      <c r="AK219" s="2144"/>
      <c r="AL219" s="381" t="s">
        <v>1256</v>
      </c>
      <c r="AM219" s="2141"/>
      <c r="AN219" s="2141"/>
      <c r="AO219" s="912"/>
      <c r="AP219" s="383"/>
      <c r="AQ219" s="384"/>
      <c r="AR219" s="383"/>
      <c r="AS219" s="903"/>
    </row>
    <row r="220" spans="1:45" s="947" customFormat="1" ht="30.75" customHeight="1" x14ac:dyDescent="0.25">
      <c r="A220" s="2066">
        <v>137</v>
      </c>
      <c r="B220" s="1897" t="s">
        <v>1280</v>
      </c>
      <c r="C220" s="1897" t="s">
        <v>1271</v>
      </c>
      <c r="D220" s="1897" t="s">
        <v>42</v>
      </c>
      <c r="E220" s="1897" t="s">
        <v>1272</v>
      </c>
      <c r="F220" s="1897" t="s">
        <v>307</v>
      </c>
      <c r="G220" s="934" t="s">
        <v>1273</v>
      </c>
      <c r="H220" s="935">
        <v>39959</v>
      </c>
      <c r="I220" s="936">
        <v>30000000</v>
      </c>
      <c r="J220" s="1884">
        <v>40123</v>
      </c>
      <c r="K220" s="958" t="s">
        <v>1306</v>
      </c>
      <c r="L220" s="1884">
        <v>40123</v>
      </c>
      <c r="M220" s="936">
        <v>29957806</v>
      </c>
      <c r="N220" s="1884">
        <v>40128</v>
      </c>
      <c r="O220" s="1884">
        <v>40161</v>
      </c>
      <c r="P220" s="1893" t="s">
        <v>318</v>
      </c>
      <c r="Q220" s="1904">
        <v>126060717</v>
      </c>
      <c r="R220" s="1120"/>
      <c r="S220" s="1120"/>
      <c r="T220" s="1120"/>
      <c r="U220" s="1120"/>
      <c r="V220" s="1959">
        <v>40177</v>
      </c>
      <c r="W220" s="1962">
        <v>30</v>
      </c>
      <c r="X220" s="1963">
        <v>49999502</v>
      </c>
      <c r="Y220" s="1959">
        <v>40361</v>
      </c>
      <c r="Z220" s="1959">
        <v>40361</v>
      </c>
      <c r="AA220" s="953"/>
      <c r="AB220" s="1966">
        <v>126060717</v>
      </c>
      <c r="AC220" s="1915"/>
      <c r="AD220" s="1915"/>
      <c r="AE220" s="1915"/>
      <c r="AF220" s="1122"/>
      <c r="AG220" s="1966">
        <v>49999502</v>
      </c>
      <c r="AH220" s="1915"/>
      <c r="AI220" s="1915"/>
      <c r="AJ220" s="1973" t="s">
        <v>1807</v>
      </c>
      <c r="AK220" s="1966">
        <f t="shared" si="7"/>
        <v>176060219</v>
      </c>
      <c r="AL220" s="1016"/>
      <c r="AM220" s="1915" t="s">
        <v>1274</v>
      </c>
      <c r="AN220" s="1915">
        <v>3202723305</v>
      </c>
      <c r="AO220" s="1014"/>
      <c r="AP220" s="951"/>
      <c r="AQ220" s="952"/>
      <c r="AR220" s="951"/>
      <c r="AS220" s="903"/>
    </row>
    <row r="221" spans="1:45" s="947" customFormat="1" ht="45" customHeight="1" x14ac:dyDescent="0.25">
      <c r="A221" s="2066"/>
      <c r="B221" s="1898"/>
      <c r="C221" s="1898"/>
      <c r="D221" s="1898"/>
      <c r="E221" s="1898"/>
      <c r="F221" s="1898"/>
      <c r="G221" s="934" t="s">
        <v>729</v>
      </c>
      <c r="H221" s="935">
        <v>40037</v>
      </c>
      <c r="I221" s="936">
        <v>75000000</v>
      </c>
      <c r="J221" s="1885"/>
      <c r="K221" s="958" t="s">
        <v>1305</v>
      </c>
      <c r="L221" s="1885"/>
      <c r="M221" s="936">
        <v>74957006</v>
      </c>
      <c r="N221" s="1885"/>
      <c r="O221" s="1885"/>
      <c r="P221" s="1885"/>
      <c r="Q221" s="1969"/>
      <c r="R221" s="1120"/>
      <c r="S221" s="1120"/>
      <c r="T221" s="1120"/>
      <c r="U221" s="1120"/>
      <c r="V221" s="1960"/>
      <c r="W221" s="1960"/>
      <c r="X221" s="1964"/>
      <c r="Y221" s="1960"/>
      <c r="Z221" s="1960"/>
      <c r="AA221" s="953"/>
      <c r="AB221" s="1967"/>
      <c r="AC221" s="1958"/>
      <c r="AD221" s="1958"/>
      <c r="AE221" s="1958"/>
      <c r="AF221" s="1129"/>
      <c r="AG221" s="1967"/>
      <c r="AH221" s="1958"/>
      <c r="AI221" s="1958"/>
      <c r="AJ221" s="1974"/>
      <c r="AK221" s="1967">
        <f t="shared" si="7"/>
        <v>0</v>
      </c>
      <c r="AL221" s="1016"/>
      <c r="AM221" s="1958"/>
      <c r="AN221" s="1958"/>
      <c r="AO221" s="1014"/>
      <c r="AP221" s="951"/>
      <c r="AQ221" s="952"/>
      <c r="AR221" s="951"/>
      <c r="AS221" s="903"/>
    </row>
    <row r="222" spans="1:45" s="947" customFormat="1" ht="46.5" customHeight="1" x14ac:dyDescent="0.25">
      <c r="A222" s="2066"/>
      <c r="B222" s="1899"/>
      <c r="C222" s="1899"/>
      <c r="D222" s="1899"/>
      <c r="E222" s="1899"/>
      <c r="F222" s="1899"/>
      <c r="G222" s="934" t="s">
        <v>1275</v>
      </c>
      <c r="H222" s="935">
        <v>39994</v>
      </c>
      <c r="I222" s="936">
        <v>21200135</v>
      </c>
      <c r="J222" s="1886"/>
      <c r="K222" s="958" t="s">
        <v>1304</v>
      </c>
      <c r="L222" s="1886"/>
      <c r="M222" s="936">
        <v>21145905</v>
      </c>
      <c r="N222" s="1886"/>
      <c r="O222" s="1886"/>
      <c r="P222" s="1886"/>
      <c r="Q222" s="1905"/>
      <c r="R222" s="1120"/>
      <c r="S222" s="1120"/>
      <c r="T222" s="1120"/>
      <c r="U222" s="1120"/>
      <c r="V222" s="1961"/>
      <c r="W222" s="1961"/>
      <c r="X222" s="1965"/>
      <c r="Y222" s="1961"/>
      <c r="Z222" s="1961"/>
      <c r="AA222" s="953"/>
      <c r="AB222" s="1968"/>
      <c r="AC222" s="1916"/>
      <c r="AD222" s="1916"/>
      <c r="AE222" s="1916"/>
      <c r="AF222" s="1123"/>
      <c r="AG222" s="1968"/>
      <c r="AH222" s="1916"/>
      <c r="AI222" s="1916"/>
      <c r="AJ222" s="1975"/>
      <c r="AK222" s="1968"/>
      <c r="AL222" s="1016"/>
      <c r="AM222" s="1916"/>
      <c r="AN222" s="1916"/>
      <c r="AO222" s="1014"/>
      <c r="AP222" s="951"/>
      <c r="AQ222" s="952"/>
      <c r="AR222" s="951"/>
      <c r="AS222" s="903"/>
    </row>
    <row r="223" spans="1:45" s="947" customFormat="1" ht="66.75" customHeight="1" x14ac:dyDescent="0.25">
      <c r="A223" s="2066">
        <v>138</v>
      </c>
      <c r="B223" s="1896" t="s">
        <v>1281</v>
      </c>
      <c r="C223" s="1897" t="s">
        <v>1279</v>
      </c>
      <c r="D223" s="1897" t="s">
        <v>42</v>
      </c>
      <c r="E223" s="1897" t="s">
        <v>1276</v>
      </c>
      <c r="F223" s="1897" t="s">
        <v>1854</v>
      </c>
      <c r="G223" s="934" t="s">
        <v>1277</v>
      </c>
      <c r="H223" s="935">
        <v>39962</v>
      </c>
      <c r="I223" s="936">
        <v>20046420</v>
      </c>
      <c r="J223" s="1884">
        <v>40123</v>
      </c>
      <c r="K223" s="958" t="s">
        <v>1303</v>
      </c>
      <c r="L223" s="1884">
        <v>40123</v>
      </c>
      <c r="M223" s="936">
        <v>19987417</v>
      </c>
      <c r="N223" s="1884">
        <v>40128</v>
      </c>
      <c r="O223" s="2243">
        <f>M223+M224</f>
        <v>109955486</v>
      </c>
      <c r="P223" s="1893" t="s">
        <v>318</v>
      </c>
      <c r="Q223" s="1904">
        <f>M224+M223</f>
        <v>109955486</v>
      </c>
      <c r="R223" s="1120"/>
      <c r="S223" s="1120"/>
      <c r="T223" s="1120"/>
      <c r="U223" s="1120"/>
      <c r="V223" s="1912" t="s">
        <v>96</v>
      </c>
      <c r="W223" s="1912" t="s">
        <v>96</v>
      </c>
      <c r="X223" s="1912"/>
      <c r="Y223" s="1904"/>
      <c r="Z223" s="1904"/>
      <c r="AA223" s="953">
        <v>19987417</v>
      </c>
      <c r="AB223" s="953"/>
      <c r="AC223" s="1934"/>
      <c r="AD223" s="1934"/>
      <c r="AE223" s="1934"/>
      <c r="AF223" s="1126"/>
      <c r="AG223" s="1934"/>
      <c r="AH223" s="1934"/>
      <c r="AI223" s="1934"/>
      <c r="AJ223" s="1950" t="s">
        <v>1807</v>
      </c>
      <c r="AK223" s="1952"/>
      <c r="AL223" s="1952">
        <f>AA223+AB224+AC223+AD223+AE223+AG223+AH223+AI223</f>
        <v>109955486</v>
      </c>
      <c r="AM223" s="1896" t="s">
        <v>1278</v>
      </c>
      <c r="AN223" s="1944">
        <v>3123123424</v>
      </c>
      <c r="AO223" s="1014"/>
      <c r="AP223" s="951"/>
      <c r="AQ223" s="952"/>
      <c r="AR223" s="951"/>
      <c r="AS223" s="903"/>
    </row>
    <row r="224" spans="1:45" s="947" customFormat="1" ht="57.75" customHeight="1" x14ac:dyDescent="0.25">
      <c r="A224" s="2066"/>
      <c r="B224" s="1920"/>
      <c r="C224" s="1957"/>
      <c r="D224" s="1957"/>
      <c r="E224" s="1957"/>
      <c r="F224" s="1957"/>
      <c r="G224" s="934" t="s">
        <v>1285</v>
      </c>
      <c r="H224" s="935">
        <v>40028</v>
      </c>
      <c r="I224" s="936">
        <v>90000000</v>
      </c>
      <c r="J224" s="1914"/>
      <c r="K224" s="958" t="s">
        <v>1302</v>
      </c>
      <c r="L224" s="1914"/>
      <c r="M224" s="936">
        <v>89968069</v>
      </c>
      <c r="N224" s="1914"/>
      <c r="O224" s="1914"/>
      <c r="P224" s="1914"/>
      <c r="Q224" s="1905"/>
      <c r="R224" s="1120"/>
      <c r="S224" s="1120"/>
      <c r="T224" s="1120"/>
      <c r="U224" s="1120"/>
      <c r="V224" s="1905"/>
      <c r="W224" s="1905"/>
      <c r="X224" s="1905"/>
      <c r="Y224" s="1905"/>
      <c r="Z224" s="1905"/>
      <c r="AA224" s="953"/>
      <c r="AB224" s="953">
        <v>89968069</v>
      </c>
      <c r="AC224" s="1936"/>
      <c r="AD224" s="1936"/>
      <c r="AE224" s="1936"/>
      <c r="AF224" s="1128"/>
      <c r="AG224" s="1936"/>
      <c r="AH224" s="1936"/>
      <c r="AI224" s="1936"/>
      <c r="AJ224" s="1951"/>
      <c r="AK224" s="1953"/>
      <c r="AL224" s="1953"/>
      <c r="AM224" s="1886"/>
      <c r="AN224" s="1945"/>
      <c r="AO224" s="974"/>
      <c r="AP224" s="951"/>
      <c r="AQ224" s="952"/>
      <c r="AR224" s="951"/>
      <c r="AS224" s="903"/>
    </row>
    <row r="225" spans="1:45" s="947" customFormat="1" ht="84.75" customHeight="1" x14ac:dyDescent="0.25">
      <c r="A225" s="1359">
        <v>139</v>
      </c>
      <c r="B225" s="1131" t="s">
        <v>1295</v>
      </c>
      <c r="C225" s="1132" t="s">
        <v>1296</v>
      </c>
      <c r="D225" s="1132" t="s">
        <v>42</v>
      </c>
      <c r="E225" s="1132" t="s">
        <v>1297</v>
      </c>
      <c r="F225" s="1132" t="s">
        <v>1298</v>
      </c>
      <c r="G225" s="1136" t="s">
        <v>1299</v>
      </c>
      <c r="H225" s="1119">
        <v>40121</v>
      </c>
      <c r="I225" s="1124">
        <v>413335466.06999999</v>
      </c>
      <c r="J225" s="1125">
        <v>40123</v>
      </c>
      <c r="K225" s="965" t="s">
        <v>1308</v>
      </c>
      <c r="L225" s="1125">
        <v>40123</v>
      </c>
      <c r="M225" s="1124">
        <v>413230455</v>
      </c>
      <c r="N225" s="1125">
        <v>40144</v>
      </c>
      <c r="O225" s="1125"/>
      <c r="P225" s="965" t="s">
        <v>697</v>
      </c>
      <c r="Q225" s="1130">
        <v>413230455</v>
      </c>
      <c r="R225" s="1130"/>
      <c r="S225" s="1130"/>
      <c r="T225" s="1130"/>
      <c r="U225" s="1130"/>
      <c r="V225" s="967" t="s">
        <v>96</v>
      </c>
      <c r="W225" s="967" t="s">
        <v>96</v>
      </c>
      <c r="X225" s="967" t="s">
        <v>96</v>
      </c>
      <c r="Y225" s="1130"/>
      <c r="Z225" s="1130"/>
      <c r="AA225" s="968"/>
      <c r="AB225" s="968"/>
      <c r="AC225" s="1127"/>
      <c r="AD225" s="1127"/>
      <c r="AE225" s="1127"/>
      <c r="AF225" s="1127"/>
      <c r="AG225" s="1127"/>
      <c r="AH225" s="1127"/>
      <c r="AI225" s="1127">
        <v>412230455</v>
      </c>
      <c r="AJ225" s="1296"/>
      <c r="AK225" s="971">
        <f>AA225+AB225+AC225+AD225+AE225+AG225+AH225+AI225</f>
        <v>412230455</v>
      </c>
      <c r="AL225" s="1311" t="s">
        <v>1300</v>
      </c>
      <c r="AM225" s="1115" t="s">
        <v>1301</v>
      </c>
      <c r="AN225" s="973">
        <v>3125835927</v>
      </c>
      <c r="AO225" s="1312"/>
      <c r="AP225" s="1302"/>
      <c r="AQ225" s="1304"/>
      <c r="AR225" s="1302"/>
      <c r="AS225" s="1313"/>
    </row>
    <row r="226" spans="1:45" s="27" customFormat="1" ht="84.75" customHeight="1" x14ac:dyDescent="0.25">
      <c r="A226" s="1359">
        <v>140</v>
      </c>
      <c r="B226" s="1299" t="s">
        <v>1295</v>
      </c>
      <c r="C226" s="1301" t="s">
        <v>1296</v>
      </c>
      <c r="D226" s="1301" t="s">
        <v>42</v>
      </c>
      <c r="E226" s="1301" t="s">
        <v>1297</v>
      </c>
      <c r="F226" s="1301" t="s">
        <v>1298</v>
      </c>
      <c r="G226" s="370" t="s">
        <v>1997</v>
      </c>
      <c r="H226" s="1309">
        <v>40450</v>
      </c>
      <c r="I226" s="21">
        <v>33008000</v>
      </c>
      <c r="J226" s="1306">
        <v>40459</v>
      </c>
      <c r="K226" s="1307" t="s">
        <v>1999</v>
      </c>
      <c r="L226" s="1306">
        <v>40459</v>
      </c>
      <c r="M226" s="21">
        <v>33008000</v>
      </c>
      <c r="N226" s="1306"/>
      <c r="O226" s="1306"/>
      <c r="P226" s="1300" t="s">
        <v>1608</v>
      </c>
      <c r="Q226" s="130">
        <v>33008000</v>
      </c>
      <c r="R226" s="130"/>
      <c r="S226" s="130"/>
      <c r="T226" s="130"/>
      <c r="U226" s="130"/>
      <c r="V226" s="1317">
        <v>0</v>
      </c>
      <c r="W226" s="1317">
        <v>0</v>
      </c>
      <c r="X226" s="1317">
        <v>0</v>
      </c>
      <c r="Y226" s="395"/>
      <c r="Z226" s="395"/>
      <c r="AA226" s="24"/>
      <c r="AB226" s="24"/>
      <c r="AC226" s="728"/>
      <c r="AD226" s="728"/>
      <c r="AE226" s="728"/>
      <c r="AF226" s="728"/>
      <c r="AG226" s="728"/>
      <c r="AH226" s="728"/>
      <c r="AI226" s="728">
        <v>33008000</v>
      </c>
      <c r="AJ226" s="728"/>
      <c r="AK226" s="728">
        <v>33008000</v>
      </c>
      <c r="AL226" s="1318" t="s">
        <v>1300</v>
      </c>
      <c r="AM226" s="1310" t="s">
        <v>1301</v>
      </c>
      <c r="AN226" s="1308"/>
      <c r="AO226" s="53"/>
      <c r="AP226" s="276"/>
      <c r="AQ226" s="345"/>
      <c r="AR226" s="276"/>
      <c r="AS226" s="23"/>
    </row>
    <row r="227" spans="1:45" s="27" customFormat="1" ht="84.75" customHeight="1" x14ac:dyDescent="0.25">
      <c r="A227" s="1359">
        <v>141</v>
      </c>
      <c r="B227" s="1299" t="s">
        <v>1295</v>
      </c>
      <c r="C227" s="1366" t="s">
        <v>1296</v>
      </c>
      <c r="D227" s="1301" t="s">
        <v>42</v>
      </c>
      <c r="E227" s="1301" t="s">
        <v>1297</v>
      </c>
      <c r="F227" s="1301" t="s">
        <v>1298</v>
      </c>
      <c r="G227" s="370" t="s">
        <v>1998</v>
      </c>
      <c r="H227" s="1309">
        <v>40459</v>
      </c>
      <c r="I227" s="21">
        <v>14998047</v>
      </c>
      <c r="J227" s="1306">
        <v>40459</v>
      </c>
      <c r="K227" s="1307" t="s">
        <v>2000</v>
      </c>
      <c r="L227" s="1306">
        <v>40459</v>
      </c>
      <c r="M227" s="21">
        <v>14998017</v>
      </c>
      <c r="N227" s="1306"/>
      <c r="O227" s="1306"/>
      <c r="P227" s="1300" t="s">
        <v>1608</v>
      </c>
      <c r="Q227" s="130">
        <v>14998017</v>
      </c>
      <c r="R227" s="130"/>
      <c r="S227" s="130"/>
      <c r="T227" s="130"/>
      <c r="U227" s="130"/>
      <c r="V227" s="1317">
        <v>0</v>
      </c>
      <c r="W227" s="1317">
        <v>0</v>
      </c>
      <c r="X227" s="1317">
        <v>0</v>
      </c>
      <c r="Y227" s="395">
        <v>40436</v>
      </c>
      <c r="Z227" s="395">
        <v>40526</v>
      </c>
      <c r="AA227" s="24"/>
      <c r="AB227" s="24"/>
      <c r="AC227" s="728"/>
      <c r="AD227" s="728"/>
      <c r="AE227" s="728"/>
      <c r="AF227" s="728"/>
      <c r="AG227" s="728"/>
      <c r="AH227" s="728"/>
      <c r="AI227" s="728">
        <v>14998017</v>
      </c>
      <c r="AJ227" s="728"/>
      <c r="AK227" s="728">
        <v>14998017</v>
      </c>
      <c r="AL227" s="1318" t="s">
        <v>1300</v>
      </c>
      <c r="AM227" s="1310" t="s">
        <v>1301</v>
      </c>
      <c r="AN227" s="1308"/>
      <c r="AO227" s="53"/>
      <c r="AP227" s="276"/>
      <c r="AQ227" s="345"/>
      <c r="AR227" s="276"/>
      <c r="AS227" s="23"/>
    </row>
    <row r="228" spans="1:45" s="947" customFormat="1" ht="84.75" customHeight="1" x14ac:dyDescent="0.25">
      <c r="A228" s="1359">
        <v>142</v>
      </c>
      <c r="B228" s="1294" t="s">
        <v>1309</v>
      </c>
      <c r="C228" s="1365" t="s">
        <v>1310</v>
      </c>
      <c r="D228" s="1297" t="s">
        <v>401</v>
      </c>
      <c r="E228" s="1297" t="s">
        <v>1311</v>
      </c>
      <c r="F228" s="1297" t="s">
        <v>1312</v>
      </c>
      <c r="G228" s="1314" t="s">
        <v>1313</v>
      </c>
      <c r="H228" s="1298">
        <v>40121</v>
      </c>
      <c r="I228" s="1295">
        <v>33066837.289999999</v>
      </c>
      <c r="J228" s="1293">
        <v>40123</v>
      </c>
      <c r="K228" s="958" t="s">
        <v>1314</v>
      </c>
      <c r="L228" s="1293">
        <v>40123</v>
      </c>
      <c r="M228" s="1295">
        <v>33008000</v>
      </c>
      <c r="N228" s="1293">
        <v>40123</v>
      </c>
      <c r="O228" s="1293"/>
      <c r="P228" s="958" t="s">
        <v>697</v>
      </c>
      <c r="Q228" s="1292">
        <v>33008000</v>
      </c>
      <c r="R228" s="1292"/>
      <c r="S228" s="1292"/>
      <c r="T228" s="1292"/>
      <c r="U228" s="1292"/>
      <c r="V228" s="1292">
        <v>0</v>
      </c>
      <c r="W228" s="1292">
        <v>0</v>
      </c>
      <c r="X228" s="1292">
        <v>0</v>
      </c>
      <c r="Y228" s="1292"/>
      <c r="Z228" s="1292"/>
      <c r="AA228" s="1315"/>
      <c r="AB228" s="1315"/>
      <c r="AC228" s="1127"/>
      <c r="AD228" s="1127"/>
      <c r="AE228" s="1127"/>
      <c r="AF228" s="1127"/>
      <c r="AG228" s="1127"/>
      <c r="AH228" s="1127"/>
      <c r="AI228" s="1127">
        <v>33008000</v>
      </c>
      <c r="AJ228" s="1127" t="s">
        <v>406</v>
      </c>
      <c r="AK228" s="971">
        <f>AA228+AB228+AC228+AD228+AE228+AG228+AH228+AI228</f>
        <v>33008000</v>
      </c>
      <c r="AL228" s="972"/>
      <c r="AM228" s="1115" t="s">
        <v>1315</v>
      </c>
      <c r="AN228" s="973">
        <v>3112573756</v>
      </c>
      <c r="AO228" s="974"/>
      <c r="AP228" s="1303"/>
      <c r="AQ228" s="1305"/>
      <c r="AR228" s="1303"/>
      <c r="AS228" s="1316" t="s">
        <v>2087</v>
      </c>
    </row>
    <row r="229" spans="1:45" s="27" customFormat="1" ht="21" customHeight="1" x14ac:dyDescent="0.25">
      <c r="A229" s="2066">
        <v>143</v>
      </c>
      <c r="B229" s="1744" t="s">
        <v>1283</v>
      </c>
      <c r="C229" s="2121" t="s">
        <v>1284</v>
      </c>
      <c r="D229" s="1744" t="s">
        <v>42</v>
      </c>
      <c r="E229" s="1744" t="s">
        <v>1276</v>
      </c>
      <c r="F229" s="1744" t="s">
        <v>1464</v>
      </c>
      <c r="G229" s="370" t="s">
        <v>730</v>
      </c>
      <c r="H229" s="1290">
        <v>40037</v>
      </c>
      <c r="I229" s="21">
        <v>58000000</v>
      </c>
      <c r="J229" s="2108">
        <v>40130</v>
      </c>
      <c r="K229" s="28" t="s">
        <v>1345</v>
      </c>
      <c r="L229" s="2108">
        <v>40130</v>
      </c>
      <c r="M229" s="21">
        <v>58000000</v>
      </c>
      <c r="N229" s="2108">
        <v>40134</v>
      </c>
      <c r="O229" s="2108">
        <v>40134</v>
      </c>
      <c r="P229" s="1744">
        <v>2</v>
      </c>
      <c r="Q229" s="2115">
        <v>125729791</v>
      </c>
      <c r="R229" s="1287"/>
      <c r="S229" s="1287"/>
      <c r="T229" s="1287"/>
      <c r="U229" s="1287"/>
      <c r="V229" s="2108">
        <v>40169</v>
      </c>
      <c r="W229" s="1744">
        <v>30</v>
      </c>
      <c r="X229" s="2115">
        <v>59925032</v>
      </c>
      <c r="Y229" s="2108">
        <v>40365</v>
      </c>
      <c r="Z229" s="2108">
        <v>40437</v>
      </c>
      <c r="AA229" s="1744"/>
      <c r="AB229" s="24">
        <v>58000000</v>
      </c>
      <c r="AC229" s="1744"/>
      <c r="AD229" s="1744"/>
      <c r="AE229" s="1744"/>
      <c r="AF229" s="1288"/>
      <c r="AG229" s="1744"/>
      <c r="AH229" s="1744"/>
      <c r="AI229" s="1744"/>
      <c r="AJ229" s="1744" t="s">
        <v>1463</v>
      </c>
      <c r="AK229" s="2099">
        <v>185609929</v>
      </c>
      <c r="AL229" s="26"/>
      <c r="AM229" s="1744" t="s">
        <v>1291</v>
      </c>
      <c r="AN229" s="2067">
        <v>3123123424</v>
      </c>
      <c r="AO229" s="2073" t="s">
        <v>2014</v>
      </c>
      <c r="AP229" s="276"/>
      <c r="AQ229" s="345"/>
      <c r="AR229" s="276"/>
      <c r="AS229" s="23"/>
    </row>
    <row r="230" spans="1:45" s="27" customFormat="1" ht="44.25" customHeight="1" x14ac:dyDescent="0.25">
      <c r="A230" s="2066"/>
      <c r="B230" s="1750"/>
      <c r="C230" s="2026"/>
      <c r="D230" s="1750"/>
      <c r="E230" s="1750"/>
      <c r="F230" s="1750"/>
      <c r="G230" s="370" t="s">
        <v>1288</v>
      </c>
      <c r="H230" s="1290">
        <v>40057</v>
      </c>
      <c r="I230" s="21">
        <v>17800000</v>
      </c>
      <c r="J230" s="1750"/>
      <c r="K230" s="28" t="s">
        <v>1346</v>
      </c>
      <c r="L230" s="1750"/>
      <c r="M230" s="21">
        <v>17772875</v>
      </c>
      <c r="N230" s="1750"/>
      <c r="O230" s="1750"/>
      <c r="P230" s="1750"/>
      <c r="Q230" s="2116"/>
      <c r="R230" s="1287"/>
      <c r="S230" s="1287"/>
      <c r="T230" s="1287"/>
      <c r="U230" s="1287"/>
      <c r="V230" s="1750"/>
      <c r="W230" s="1750"/>
      <c r="X230" s="2116"/>
      <c r="Y230" s="1750"/>
      <c r="Z230" s="1750"/>
      <c r="AA230" s="1750"/>
      <c r="AB230" s="24">
        <v>17772875</v>
      </c>
      <c r="AC230" s="1750"/>
      <c r="AD230" s="1750"/>
      <c r="AE230" s="1750"/>
      <c r="AF230" s="1291"/>
      <c r="AG230" s="1750"/>
      <c r="AH230" s="1750"/>
      <c r="AI230" s="1750"/>
      <c r="AJ230" s="1750"/>
      <c r="AK230" s="2100"/>
      <c r="AL230" s="26"/>
      <c r="AM230" s="1750"/>
      <c r="AN230" s="2119"/>
      <c r="AO230" s="2074"/>
      <c r="AP230" s="276"/>
      <c r="AQ230" s="345"/>
      <c r="AR230" s="276"/>
      <c r="AS230" s="23"/>
    </row>
    <row r="231" spans="1:45" s="27" customFormat="1" ht="44.25" customHeight="1" x14ac:dyDescent="0.25">
      <c r="A231" s="2066"/>
      <c r="B231" s="1750"/>
      <c r="C231" s="2026"/>
      <c r="D231" s="1750"/>
      <c r="E231" s="1750"/>
      <c r="F231" s="1750"/>
      <c r="G231" s="370" t="s">
        <v>1289</v>
      </c>
      <c r="H231" s="1290">
        <v>39974</v>
      </c>
      <c r="I231" s="21">
        <v>30000000</v>
      </c>
      <c r="J231" s="1750"/>
      <c r="K231" s="28" t="s">
        <v>1347</v>
      </c>
      <c r="L231" s="1750"/>
      <c r="M231" s="21">
        <v>30000000</v>
      </c>
      <c r="N231" s="1750"/>
      <c r="O231" s="1750"/>
      <c r="P231" s="1750"/>
      <c r="Q231" s="2116"/>
      <c r="R231" s="1287"/>
      <c r="S231" s="1287"/>
      <c r="T231" s="1287"/>
      <c r="U231" s="1287"/>
      <c r="V231" s="1750"/>
      <c r="W231" s="1750"/>
      <c r="X231" s="2116"/>
      <c r="Y231" s="1750"/>
      <c r="Z231" s="1750"/>
      <c r="AA231" s="1750"/>
      <c r="AB231" s="24">
        <v>30000000</v>
      </c>
      <c r="AC231" s="1750"/>
      <c r="AD231" s="1750"/>
      <c r="AE231" s="1750"/>
      <c r="AF231" s="1291"/>
      <c r="AG231" s="1750"/>
      <c r="AH231" s="1750"/>
      <c r="AI231" s="1750"/>
      <c r="AJ231" s="1750"/>
      <c r="AK231" s="2100"/>
      <c r="AL231" s="26"/>
      <c r="AM231" s="1750"/>
      <c r="AN231" s="2119"/>
      <c r="AO231" s="2074"/>
      <c r="AP231" s="276"/>
      <c r="AQ231" s="345"/>
      <c r="AR231" s="276"/>
      <c r="AS231" s="23"/>
    </row>
    <row r="232" spans="1:45" s="27" customFormat="1" ht="34.5" customHeight="1" x14ac:dyDescent="0.25">
      <c r="A232" s="2066"/>
      <c r="B232" s="1751"/>
      <c r="C232" s="2027"/>
      <c r="D232" s="1751"/>
      <c r="E232" s="1751"/>
      <c r="F232" s="1751"/>
      <c r="G232" s="370" t="s">
        <v>1290</v>
      </c>
      <c r="H232" s="1290">
        <v>40087</v>
      </c>
      <c r="I232" s="21">
        <v>20000000</v>
      </c>
      <c r="J232" s="1751"/>
      <c r="K232" s="28" t="s">
        <v>1348</v>
      </c>
      <c r="L232" s="1751"/>
      <c r="M232" s="21">
        <v>19956916</v>
      </c>
      <c r="N232" s="1751"/>
      <c r="O232" s="1751"/>
      <c r="P232" s="1751"/>
      <c r="Q232" s="2117"/>
      <c r="R232" s="1287"/>
      <c r="S232" s="1287"/>
      <c r="T232" s="1287"/>
      <c r="U232" s="1287"/>
      <c r="V232" s="1751"/>
      <c r="W232" s="1751"/>
      <c r="X232" s="2117"/>
      <c r="Y232" s="1751"/>
      <c r="Z232" s="1751"/>
      <c r="AA232" s="1751"/>
      <c r="AB232" s="24">
        <v>19956916</v>
      </c>
      <c r="AC232" s="1751"/>
      <c r="AD232" s="1751"/>
      <c r="AE232" s="1751"/>
      <c r="AF232" s="1289"/>
      <c r="AG232" s="1751"/>
      <c r="AH232" s="1751"/>
      <c r="AI232" s="1751"/>
      <c r="AJ232" s="1751"/>
      <c r="AK232" s="2101"/>
      <c r="AL232" s="26"/>
      <c r="AM232" s="1751"/>
      <c r="AN232" s="2120"/>
      <c r="AO232" s="2075"/>
      <c r="AP232" s="276"/>
      <c r="AQ232" s="345"/>
      <c r="AR232" s="276"/>
      <c r="AS232" s="23"/>
    </row>
    <row r="233" spans="1:45" s="947" customFormat="1" ht="55.5" customHeight="1" x14ac:dyDescent="0.25">
      <c r="A233" s="2066">
        <v>144</v>
      </c>
      <c r="B233" s="1896" t="s">
        <v>1286</v>
      </c>
      <c r="C233" s="1012" t="s">
        <v>1806</v>
      </c>
      <c r="D233" s="1896" t="s">
        <v>42</v>
      </c>
      <c r="E233" s="1896" t="s">
        <v>822</v>
      </c>
      <c r="F233" s="1941" t="s">
        <v>446</v>
      </c>
      <c r="G233" s="934" t="s">
        <v>1292</v>
      </c>
      <c r="H233" s="935">
        <v>40057</v>
      </c>
      <c r="I233" s="936">
        <v>35000000</v>
      </c>
      <c r="J233" s="1884">
        <v>40130</v>
      </c>
      <c r="K233" s="958" t="s">
        <v>1349</v>
      </c>
      <c r="L233" s="1884">
        <v>40130</v>
      </c>
      <c r="M233" s="936">
        <v>34953680</v>
      </c>
      <c r="N233" s="1884">
        <v>40134</v>
      </c>
      <c r="O233" s="1884">
        <v>40148</v>
      </c>
      <c r="P233" s="1896">
        <v>2</v>
      </c>
      <c r="Q233" s="1887">
        <v>84148297</v>
      </c>
      <c r="R233" s="1896"/>
      <c r="S233" s="1896"/>
      <c r="T233" s="1896"/>
      <c r="U233" s="1896"/>
      <c r="V233" s="1884">
        <v>40169</v>
      </c>
      <c r="W233" s="1896">
        <v>0</v>
      </c>
      <c r="X233" s="1887">
        <v>42000192</v>
      </c>
      <c r="Y233" s="1884">
        <v>40298</v>
      </c>
      <c r="Z233" s="1896"/>
      <c r="AA233" s="953"/>
      <c r="AB233" s="953"/>
      <c r="AC233" s="953"/>
      <c r="AD233" s="953"/>
      <c r="AE233" s="1896"/>
      <c r="AF233" s="1117"/>
      <c r="AG233" s="953">
        <v>34953680</v>
      </c>
      <c r="AH233" s="1896"/>
      <c r="AI233" s="1896"/>
      <c r="AJ233" s="1896" t="s">
        <v>1463</v>
      </c>
      <c r="AK233" s="960"/>
      <c r="AL233" s="1000"/>
      <c r="AM233" s="1001"/>
      <c r="AN233" s="903"/>
      <c r="AO233" s="941"/>
      <c r="AP233" s="951"/>
      <c r="AQ233" s="952"/>
      <c r="AR233" s="951"/>
      <c r="AS233" s="903"/>
    </row>
    <row r="234" spans="1:45" s="947" customFormat="1" ht="47.25" customHeight="1" x14ac:dyDescent="0.25">
      <c r="A234" s="2066"/>
      <c r="B234" s="1885"/>
      <c r="C234" s="1134" t="s">
        <v>1805</v>
      </c>
      <c r="D234" s="1885"/>
      <c r="E234" s="1885"/>
      <c r="F234" s="1942"/>
      <c r="G234" s="934" t="s">
        <v>1293</v>
      </c>
      <c r="H234" s="935">
        <v>40057</v>
      </c>
      <c r="I234" s="936">
        <v>20000000</v>
      </c>
      <c r="J234" s="1885"/>
      <c r="K234" s="958" t="s">
        <v>1350</v>
      </c>
      <c r="L234" s="1885"/>
      <c r="M234" s="936">
        <v>19993024</v>
      </c>
      <c r="N234" s="1885"/>
      <c r="O234" s="1885"/>
      <c r="P234" s="1885"/>
      <c r="Q234" s="1888"/>
      <c r="R234" s="1885"/>
      <c r="S234" s="1885"/>
      <c r="T234" s="1885"/>
      <c r="U234" s="1885"/>
      <c r="V234" s="1885"/>
      <c r="W234" s="1885"/>
      <c r="X234" s="1888"/>
      <c r="Y234" s="1885"/>
      <c r="Z234" s="1885"/>
      <c r="AA234" s="953"/>
      <c r="AB234" s="953">
        <v>19993024</v>
      </c>
      <c r="AC234" s="953"/>
      <c r="AD234" s="953"/>
      <c r="AE234" s="1885"/>
      <c r="AF234" s="1115"/>
      <c r="AG234" s="953"/>
      <c r="AH234" s="1885"/>
      <c r="AI234" s="1885"/>
      <c r="AJ234" s="1885"/>
      <c r="AK234" s="960"/>
      <c r="AL234" s="1000"/>
      <c r="AM234" s="1001"/>
      <c r="AN234" s="903"/>
      <c r="AO234" s="941"/>
      <c r="AP234" s="951"/>
      <c r="AQ234" s="952"/>
      <c r="AR234" s="951"/>
      <c r="AS234" s="903"/>
    </row>
    <row r="235" spans="1:45" s="947" customFormat="1" ht="99" customHeight="1" x14ac:dyDescent="0.25">
      <c r="A235" s="2066"/>
      <c r="B235" s="1886"/>
      <c r="C235" s="1134" t="s">
        <v>1623</v>
      </c>
      <c r="D235" s="1886"/>
      <c r="E235" s="1886"/>
      <c r="F235" s="1943"/>
      <c r="G235" s="934" t="s">
        <v>1294</v>
      </c>
      <c r="H235" s="935">
        <v>39959</v>
      </c>
      <c r="I235" s="936">
        <v>30000000</v>
      </c>
      <c r="J235" s="1886"/>
      <c r="K235" s="958" t="s">
        <v>1351</v>
      </c>
      <c r="L235" s="1886"/>
      <c r="M235" s="936">
        <v>29201585</v>
      </c>
      <c r="N235" s="1886"/>
      <c r="O235" s="1886"/>
      <c r="P235" s="1886"/>
      <c r="Q235" s="1889"/>
      <c r="R235" s="1886"/>
      <c r="S235" s="1886"/>
      <c r="T235" s="1886"/>
      <c r="U235" s="1886"/>
      <c r="V235" s="1886"/>
      <c r="W235" s="1886"/>
      <c r="X235" s="1889"/>
      <c r="Y235" s="1886"/>
      <c r="Z235" s="1886"/>
      <c r="AA235" s="953"/>
      <c r="AB235" s="953">
        <v>29201585</v>
      </c>
      <c r="AC235" s="953"/>
      <c r="AD235" s="953"/>
      <c r="AE235" s="1886"/>
      <c r="AF235" s="1116"/>
      <c r="AG235" s="953"/>
      <c r="AH235" s="1886"/>
      <c r="AI235" s="1886"/>
      <c r="AJ235" s="1886"/>
      <c r="AK235" s="960"/>
      <c r="AL235" s="1000"/>
      <c r="AM235" s="1001"/>
      <c r="AN235" s="903"/>
      <c r="AO235" s="941"/>
      <c r="AP235" s="951"/>
      <c r="AQ235" s="952"/>
      <c r="AR235" s="951"/>
      <c r="AS235" s="903"/>
    </row>
    <row r="236" spans="1:45" s="947" customFormat="1" ht="38.25" x14ac:dyDescent="0.25">
      <c r="A236" s="27">
        <v>145</v>
      </c>
      <c r="B236" s="1121" t="s">
        <v>1287</v>
      </c>
      <c r="C236" s="1133" t="s">
        <v>1316</v>
      </c>
      <c r="D236" s="1121" t="s">
        <v>42</v>
      </c>
      <c r="E236" s="1133" t="s">
        <v>266</v>
      </c>
      <c r="F236" s="998" t="s">
        <v>267</v>
      </c>
      <c r="G236" s="934" t="s">
        <v>1317</v>
      </c>
      <c r="H236" s="935">
        <v>40087</v>
      </c>
      <c r="I236" s="936">
        <v>4780000</v>
      </c>
      <c r="J236" s="1118">
        <v>40130</v>
      </c>
      <c r="K236" s="958" t="s">
        <v>1352</v>
      </c>
      <c r="L236" s="935">
        <v>40130</v>
      </c>
      <c r="M236" s="936">
        <v>4746410</v>
      </c>
      <c r="N236" s="1118">
        <v>40134</v>
      </c>
      <c r="O236" s="1118">
        <v>40134</v>
      </c>
      <c r="P236" s="1121">
        <v>1</v>
      </c>
      <c r="Q236" s="1120">
        <v>4746410</v>
      </c>
      <c r="R236" s="1120"/>
      <c r="S236" s="1120"/>
      <c r="T236" s="1120"/>
      <c r="U236" s="1120"/>
      <c r="V236" s="1135">
        <v>0</v>
      </c>
      <c r="W236" s="1135">
        <v>0</v>
      </c>
      <c r="X236" s="1135">
        <v>0</v>
      </c>
      <c r="Y236" s="1118">
        <v>40148</v>
      </c>
      <c r="Z236" s="1118">
        <v>40158</v>
      </c>
      <c r="AA236" s="953">
        <v>4746410</v>
      </c>
      <c r="AB236" s="953"/>
      <c r="AC236" s="953"/>
      <c r="AD236" s="953"/>
      <c r="AE236" s="953"/>
      <c r="AF236" s="953"/>
      <c r="AG236" s="953"/>
      <c r="AH236" s="953"/>
      <c r="AI236" s="953"/>
      <c r="AJ236" s="1000" t="s">
        <v>723</v>
      </c>
      <c r="AK236" s="960">
        <f>AA236+AB236+AC236+AD236+AE236+AG236+AH236+AI236</f>
        <v>4746410</v>
      </c>
      <c r="AL236" s="1000"/>
      <c r="AM236" s="1023" t="s">
        <v>1322</v>
      </c>
      <c r="AN236" s="903">
        <v>3115499271</v>
      </c>
      <c r="AO236" s="941"/>
      <c r="AP236" s="951"/>
      <c r="AQ236" s="952"/>
      <c r="AR236" s="951"/>
      <c r="AS236" s="903"/>
    </row>
    <row r="237" spans="1:45" s="85" customFormat="1" ht="89.25" x14ac:dyDescent="0.25">
      <c r="A237" s="27">
        <v>146</v>
      </c>
      <c r="B237" s="1486" t="s">
        <v>1339</v>
      </c>
      <c r="C237" s="82" t="s">
        <v>1318</v>
      </c>
      <c r="D237" s="1486" t="s">
        <v>42</v>
      </c>
      <c r="E237" s="82" t="s">
        <v>1319</v>
      </c>
      <c r="F237" s="234" t="s">
        <v>1418</v>
      </c>
      <c r="G237" s="79" t="s">
        <v>1320</v>
      </c>
      <c r="H237" s="80">
        <v>40087</v>
      </c>
      <c r="I237" s="81">
        <v>113000000</v>
      </c>
      <c r="J237" s="1487">
        <v>40136</v>
      </c>
      <c r="K237" s="1488" t="s">
        <v>1363</v>
      </c>
      <c r="L237" s="80">
        <v>40136</v>
      </c>
      <c r="M237" s="81">
        <v>112461910</v>
      </c>
      <c r="N237" s="1487">
        <v>40136</v>
      </c>
      <c r="O237" s="1487">
        <v>40136</v>
      </c>
      <c r="P237" s="1486">
        <v>3</v>
      </c>
      <c r="Q237" s="1489">
        <v>112461910</v>
      </c>
      <c r="R237" s="1489"/>
      <c r="S237" s="1489"/>
      <c r="T237" s="1489"/>
      <c r="U237" s="1489"/>
      <c r="V237" s="80">
        <v>40169</v>
      </c>
      <c r="W237" s="83">
        <v>0</v>
      </c>
      <c r="X237" s="1444">
        <v>53981621</v>
      </c>
      <c r="Y237" s="1487">
        <v>40228</v>
      </c>
      <c r="Z237" s="1487">
        <v>40280</v>
      </c>
      <c r="AA237" s="231"/>
      <c r="AB237" s="231"/>
      <c r="AC237" s="231"/>
      <c r="AD237" s="231">
        <v>112461910</v>
      </c>
      <c r="AE237" s="231"/>
      <c r="AF237" s="231"/>
      <c r="AG237" s="231">
        <v>53979511</v>
      </c>
      <c r="AH237" s="231">
        <f>SUM(AD237:AG237)</f>
        <v>166441421</v>
      </c>
      <c r="AI237" s="231"/>
      <c r="AJ237" s="1569" t="s">
        <v>723</v>
      </c>
      <c r="AK237" s="1491">
        <f>AA237+AB237+AC237+AD237+AE237+AG237+AH237+AI237</f>
        <v>332882842</v>
      </c>
      <c r="AL237" s="54" t="s">
        <v>1321</v>
      </c>
      <c r="AM237" s="1490" t="s">
        <v>1323</v>
      </c>
      <c r="AN237" s="84">
        <v>4290069</v>
      </c>
      <c r="AO237" s="911"/>
      <c r="AP237" s="277"/>
      <c r="AQ237" s="350"/>
      <c r="AR237" s="277"/>
      <c r="AS237" s="84"/>
    </row>
    <row r="238" spans="1:45" s="101" customFormat="1" ht="60" customHeight="1" x14ac:dyDescent="0.25">
      <c r="A238" s="27">
        <v>147</v>
      </c>
      <c r="B238" s="1055" t="s">
        <v>1340</v>
      </c>
      <c r="C238" s="1441" t="s">
        <v>1852</v>
      </c>
      <c r="D238" s="1055" t="s">
        <v>42</v>
      </c>
      <c r="E238" s="1441" t="s">
        <v>440</v>
      </c>
      <c r="F238" s="1058" t="s">
        <v>441</v>
      </c>
      <c r="G238" s="98" t="s">
        <v>1325</v>
      </c>
      <c r="H238" s="99">
        <v>40087</v>
      </c>
      <c r="I238" s="100">
        <v>90000000</v>
      </c>
      <c r="J238" s="1056">
        <v>40136</v>
      </c>
      <c r="K238" s="1022" t="s">
        <v>1364</v>
      </c>
      <c r="L238" s="99">
        <v>40136</v>
      </c>
      <c r="M238" s="100">
        <v>88785758</v>
      </c>
      <c r="N238" s="1056">
        <v>40136</v>
      </c>
      <c r="O238" s="1056">
        <v>40136</v>
      </c>
      <c r="P238" s="1055">
        <v>3</v>
      </c>
      <c r="Q238" s="1042">
        <v>88785758</v>
      </c>
      <c r="R238" s="1042"/>
      <c r="S238" s="1042"/>
      <c r="T238" s="1042"/>
      <c r="U238" s="1042"/>
      <c r="V238" s="99">
        <v>40169</v>
      </c>
      <c r="W238" s="102">
        <v>0</v>
      </c>
      <c r="X238" s="1043">
        <v>42143545</v>
      </c>
      <c r="Y238" s="1056">
        <v>40228</v>
      </c>
      <c r="Z238" s="1056">
        <v>40280</v>
      </c>
      <c r="AA238" s="103"/>
      <c r="AB238" s="103"/>
      <c r="AC238" s="103"/>
      <c r="AD238" s="103">
        <v>88785758</v>
      </c>
      <c r="AE238" s="103"/>
      <c r="AF238" s="103"/>
      <c r="AG238" s="103">
        <v>42143545</v>
      </c>
      <c r="AH238" s="103"/>
      <c r="AI238" s="103"/>
      <c r="AJ238" s="1057" t="s">
        <v>723</v>
      </c>
      <c r="AK238" s="1053">
        <f>AA238+AB238+AC238+AD238+AE238+AG238+AH238+AI238</f>
        <v>130929303</v>
      </c>
      <c r="AL238" s="1048" t="s">
        <v>1326</v>
      </c>
      <c r="AM238" s="1051" t="s">
        <v>1327</v>
      </c>
      <c r="AN238" s="104">
        <v>3123123424</v>
      </c>
      <c r="AO238" s="908"/>
      <c r="AP238" s="279"/>
      <c r="AQ238" s="348"/>
      <c r="AR238" s="279"/>
      <c r="AS238" s="104"/>
    </row>
    <row r="239" spans="1:45" s="27" customFormat="1" ht="51" x14ac:dyDescent="0.25">
      <c r="A239" s="27">
        <v>148</v>
      </c>
      <c r="B239" s="1557" t="s">
        <v>1341</v>
      </c>
      <c r="C239" s="1560" t="s">
        <v>1328</v>
      </c>
      <c r="D239" s="1557" t="s">
        <v>42</v>
      </c>
      <c r="E239" s="1560" t="s">
        <v>1329</v>
      </c>
      <c r="F239" s="1556" t="s">
        <v>1330</v>
      </c>
      <c r="G239" s="370" t="s">
        <v>1331</v>
      </c>
      <c r="H239" s="1562">
        <v>40087</v>
      </c>
      <c r="I239" s="21">
        <v>6500000</v>
      </c>
      <c r="J239" s="1558">
        <v>40137</v>
      </c>
      <c r="K239" s="28" t="s">
        <v>1353</v>
      </c>
      <c r="L239" s="1562">
        <v>40137</v>
      </c>
      <c r="M239" s="21">
        <v>6479595</v>
      </c>
      <c r="N239" s="1558"/>
      <c r="O239" s="1558">
        <v>40142</v>
      </c>
      <c r="P239" s="1557">
        <v>1</v>
      </c>
      <c r="Q239" s="1559">
        <v>6479595</v>
      </c>
      <c r="R239" s="1559"/>
      <c r="S239" s="1559"/>
      <c r="T239" s="1559"/>
      <c r="U239" s="1559"/>
      <c r="V239" s="1561">
        <v>0</v>
      </c>
      <c r="W239" s="1561">
        <v>0</v>
      </c>
      <c r="X239" s="1561">
        <v>0</v>
      </c>
      <c r="Y239" s="1558">
        <v>40171</v>
      </c>
      <c r="Z239" s="1558">
        <v>40178</v>
      </c>
      <c r="AA239" s="24"/>
      <c r="AB239" s="24">
        <v>6479595</v>
      </c>
      <c r="AC239" s="24"/>
      <c r="AD239" s="24"/>
      <c r="AE239" s="24"/>
      <c r="AF239" s="24"/>
      <c r="AG239" s="24"/>
      <c r="AH239" s="24"/>
      <c r="AI239" s="24"/>
      <c r="AJ239" s="26"/>
      <c r="AK239" s="25">
        <f>AA239+AB239+AC239+AD239+AE239+AG239+AH239+AI239</f>
        <v>6479595</v>
      </c>
      <c r="AL239" s="39" t="s">
        <v>336</v>
      </c>
      <c r="AM239" s="26" t="s">
        <v>1332</v>
      </c>
      <c r="AN239" s="23">
        <v>3118215637</v>
      </c>
      <c r="AO239" s="53"/>
      <c r="AP239" s="276"/>
      <c r="AQ239" s="345"/>
      <c r="AR239" s="276"/>
      <c r="AS239" s="23"/>
    </row>
    <row r="240" spans="1:45" s="947" customFormat="1" ht="42.75" customHeight="1" x14ac:dyDescent="0.25">
      <c r="A240" s="2066">
        <v>149</v>
      </c>
      <c r="B240" s="1896" t="s">
        <v>1342</v>
      </c>
      <c r="C240" s="1897" t="s">
        <v>1501</v>
      </c>
      <c r="D240" s="1896" t="s">
        <v>720</v>
      </c>
      <c r="E240" s="1896" t="s">
        <v>1866</v>
      </c>
      <c r="F240" s="1896" t="s">
        <v>1362</v>
      </c>
      <c r="G240" s="934" t="s">
        <v>752</v>
      </c>
      <c r="H240" s="935">
        <v>40050</v>
      </c>
      <c r="I240" s="936">
        <v>65000000</v>
      </c>
      <c r="J240" s="1884">
        <v>40137</v>
      </c>
      <c r="K240" s="958" t="s">
        <v>1354</v>
      </c>
      <c r="L240" s="1884">
        <v>40137</v>
      </c>
      <c r="M240" s="936">
        <v>64999590</v>
      </c>
      <c r="N240" s="1884">
        <v>40137</v>
      </c>
      <c r="O240" s="1884">
        <v>40137</v>
      </c>
      <c r="P240" s="1896">
        <v>3</v>
      </c>
      <c r="Q240" s="1887">
        <v>351978965</v>
      </c>
      <c r="R240" s="1120"/>
      <c r="S240" s="1120"/>
      <c r="T240" s="1120"/>
      <c r="U240" s="1120"/>
      <c r="V240" s="935">
        <v>40169</v>
      </c>
      <c r="W240" s="1135">
        <v>45</v>
      </c>
      <c r="X240" s="999">
        <v>34976713</v>
      </c>
      <c r="Y240" s="1884">
        <v>40484</v>
      </c>
      <c r="Z240" s="1884">
        <v>40542</v>
      </c>
      <c r="AA240" s="1934"/>
      <c r="AB240" s="1931">
        <v>525948339</v>
      </c>
      <c r="AC240" s="1934">
        <f>351978965+173954722</f>
        <v>525933687</v>
      </c>
      <c r="AD240" s="1934"/>
      <c r="AE240" s="1934"/>
      <c r="AF240" s="1934"/>
      <c r="AG240" s="1934"/>
      <c r="AH240" s="1934"/>
      <c r="AI240" s="1934"/>
      <c r="AJ240" s="1937" t="s">
        <v>1500</v>
      </c>
      <c r="AK240" s="1931">
        <f>AA240+AB240+AC240+AD240+AE240+AF240+AG240+AH240+AI240</f>
        <v>1051882026</v>
      </c>
      <c r="AL240" s="1001" t="s">
        <v>1399</v>
      </c>
      <c r="AM240" s="1001"/>
      <c r="AN240" s="903"/>
      <c r="AO240" s="941"/>
      <c r="AP240" s="951"/>
      <c r="AQ240" s="952"/>
      <c r="AR240" s="951"/>
      <c r="AS240" s="903"/>
    </row>
    <row r="241" spans="1:45" s="947" customFormat="1" ht="53.25" customHeight="1" x14ac:dyDescent="0.25">
      <c r="A241" s="2066"/>
      <c r="B241" s="1885"/>
      <c r="C241" s="1898"/>
      <c r="D241" s="1885"/>
      <c r="E241" s="1885"/>
      <c r="F241" s="1885"/>
      <c r="G241" s="934" t="s">
        <v>751</v>
      </c>
      <c r="H241" s="935">
        <v>40050</v>
      </c>
      <c r="I241" s="936">
        <v>32000000</v>
      </c>
      <c r="J241" s="1885"/>
      <c r="K241" s="958" t="s">
        <v>1355</v>
      </c>
      <c r="L241" s="1885"/>
      <c r="M241" s="936">
        <v>31998301</v>
      </c>
      <c r="N241" s="1885"/>
      <c r="O241" s="1885"/>
      <c r="P241" s="1885"/>
      <c r="Q241" s="1888"/>
      <c r="R241" s="1120"/>
      <c r="S241" s="1120"/>
      <c r="T241" s="1120"/>
      <c r="U241" s="1120"/>
      <c r="V241" s="935">
        <v>40169</v>
      </c>
      <c r="W241" s="1135">
        <v>45</v>
      </c>
      <c r="X241" s="999">
        <v>13998948</v>
      </c>
      <c r="Y241" s="2109"/>
      <c r="Z241" s="2109"/>
      <c r="AA241" s="1935"/>
      <c r="AB241" s="1932"/>
      <c r="AC241" s="1935"/>
      <c r="AD241" s="1935"/>
      <c r="AE241" s="1935"/>
      <c r="AF241" s="1935"/>
      <c r="AG241" s="1935"/>
      <c r="AH241" s="1935"/>
      <c r="AI241" s="1935"/>
      <c r="AJ241" s="1938"/>
      <c r="AK241" s="1932">
        <f t="shared" si="7"/>
        <v>0</v>
      </c>
      <c r="AL241" s="1001" t="s">
        <v>1400</v>
      </c>
      <c r="AM241" s="1001"/>
      <c r="AN241" s="903"/>
      <c r="AO241" s="1014"/>
      <c r="AP241" s="951"/>
      <c r="AQ241" s="952"/>
      <c r="AR241" s="951"/>
      <c r="AS241" s="903"/>
    </row>
    <row r="242" spans="1:45" s="947" customFormat="1" ht="35.25" customHeight="1" x14ac:dyDescent="0.25">
      <c r="A242" s="2066"/>
      <c r="B242" s="1885"/>
      <c r="C242" s="1898"/>
      <c r="D242" s="1885"/>
      <c r="E242" s="1885"/>
      <c r="F242" s="1885"/>
      <c r="G242" s="934" t="s">
        <v>753</v>
      </c>
      <c r="H242" s="935">
        <v>40050</v>
      </c>
      <c r="I242" s="936">
        <v>55000000</v>
      </c>
      <c r="J242" s="1885"/>
      <c r="K242" s="958" t="s">
        <v>1356</v>
      </c>
      <c r="L242" s="1885"/>
      <c r="M242" s="936">
        <v>54996689</v>
      </c>
      <c r="N242" s="1885"/>
      <c r="O242" s="1885"/>
      <c r="P242" s="1885"/>
      <c r="Q242" s="1888"/>
      <c r="R242" s="1120"/>
      <c r="S242" s="1120"/>
      <c r="T242" s="1120"/>
      <c r="U242" s="1120"/>
      <c r="V242" s="935">
        <v>40169</v>
      </c>
      <c r="W242" s="1135">
        <v>45</v>
      </c>
      <c r="X242" s="999">
        <v>34997127</v>
      </c>
      <c r="Y242" s="2109"/>
      <c r="Z242" s="2109"/>
      <c r="AA242" s="1935"/>
      <c r="AB242" s="1932"/>
      <c r="AC242" s="1935"/>
      <c r="AD242" s="1935"/>
      <c r="AE242" s="1935"/>
      <c r="AF242" s="1935"/>
      <c r="AG242" s="1935"/>
      <c r="AH242" s="1935"/>
      <c r="AI242" s="1935"/>
      <c r="AJ242" s="1938"/>
      <c r="AK242" s="1932">
        <f t="shared" si="7"/>
        <v>0</v>
      </c>
      <c r="AL242" s="1001" t="s">
        <v>1401</v>
      </c>
      <c r="AM242" s="1001"/>
      <c r="AN242" s="903"/>
      <c r="AO242" s="1014"/>
      <c r="AP242" s="951"/>
      <c r="AQ242" s="952"/>
      <c r="AR242" s="951"/>
      <c r="AS242" s="903"/>
    </row>
    <row r="243" spans="1:45" s="947" customFormat="1" ht="55.5" customHeight="1" x14ac:dyDescent="0.25">
      <c r="A243" s="2066"/>
      <c r="B243" s="1885"/>
      <c r="C243" s="1898"/>
      <c r="D243" s="1885"/>
      <c r="E243" s="1885"/>
      <c r="F243" s="1885"/>
      <c r="G243" s="934" t="s">
        <v>1335</v>
      </c>
      <c r="H243" s="935">
        <v>40057</v>
      </c>
      <c r="I243" s="936">
        <v>40000000</v>
      </c>
      <c r="J243" s="1885"/>
      <c r="K243" s="958" t="s">
        <v>1357</v>
      </c>
      <c r="L243" s="1885"/>
      <c r="M243" s="936">
        <v>39999814</v>
      </c>
      <c r="N243" s="1885"/>
      <c r="O243" s="1885"/>
      <c r="P243" s="1885"/>
      <c r="Q243" s="1888"/>
      <c r="R243" s="1120"/>
      <c r="S243" s="1120"/>
      <c r="T243" s="1120"/>
      <c r="U243" s="1120"/>
      <c r="V243" s="935">
        <v>40169</v>
      </c>
      <c r="W243" s="1135">
        <v>45</v>
      </c>
      <c r="X243" s="999">
        <v>39999181</v>
      </c>
      <c r="Y243" s="2109"/>
      <c r="Z243" s="2109"/>
      <c r="AA243" s="1935"/>
      <c r="AB243" s="1932"/>
      <c r="AC243" s="1935"/>
      <c r="AD243" s="1935"/>
      <c r="AE243" s="1935"/>
      <c r="AF243" s="1935"/>
      <c r="AG243" s="1935"/>
      <c r="AH243" s="1935"/>
      <c r="AI243" s="1935"/>
      <c r="AJ243" s="1938"/>
      <c r="AK243" s="1932">
        <f t="shared" si="7"/>
        <v>0</v>
      </c>
      <c r="AL243" s="1001" t="s">
        <v>1402</v>
      </c>
      <c r="AM243" s="1001"/>
      <c r="AN243" s="903"/>
      <c r="AO243" s="1014"/>
      <c r="AP243" s="951"/>
      <c r="AQ243" s="952"/>
      <c r="AR243" s="951"/>
      <c r="AS243" s="903"/>
    </row>
    <row r="244" spans="1:45" s="947" customFormat="1" ht="61.5" customHeight="1" x14ac:dyDescent="0.25">
      <c r="A244" s="2066"/>
      <c r="B244" s="1885"/>
      <c r="C244" s="1898"/>
      <c r="D244" s="1885"/>
      <c r="E244" s="1885"/>
      <c r="F244" s="1885"/>
      <c r="G244" s="934" t="s">
        <v>1336</v>
      </c>
      <c r="H244" s="935">
        <v>39959</v>
      </c>
      <c r="I244" s="936">
        <v>30000000</v>
      </c>
      <c r="J244" s="1885"/>
      <c r="K244" s="958" t="s">
        <v>1358</v>
      </c>
      <c r="L244" s="1885"/>
      <c r="M244" s="936">
        <v>29998382</v>
      </c>
      <c r="N244" s="1885"/>
      <c r="O244" s="1885"/>
      <c r="P244" s="1885"/>
      <c r="Q244" s="1888"/>
      <c r="R244" s="1120"/>
      <c r="S244" s="1120"/>
      <c r="T244" s="1120"/>
      <c r="U244" s="1120"/>
      <c r="V244" s="935">
        <v>40169</v>
      </c>
      <c r="W244" s="1135">
        <v>45</v>
      </c>
      <c r="X244" s="999">
        <v>29998281</v>
      </c>
      <c r="Y244" s="2109"/>
      <c r="Z244" s="2109"/>
      <c r="AA244" s="1935"/>
      <c r="AB244" s="1932"/>
      <c r="AC244" s="1935"/>
      <c r="AD244" s="1935"/>
      <c r="AE244" s="1935"/>
      <c r="AF244" s="1935"/>
      <c r="AG244" s="1935"/>
      <c r="AH244" s="1935"/>
      <c r="AI244" s="1935"/>
      <c r="AJ244" s="1938"/>
      <c r="AK244" s="1932">
        <f t="shared" si="7"/>
        <v>0</v>
      </c>
      <c r="AL244" s="1001" t="s">
        <v>1403</v>
      </c>
      <c r="AM244" s="1001"/>
      <c r="AN244" s="903"/>
      <c r="AO244" s="1014"/>
      <c r="AP244" s="951"/>
      <c r="AQ244" s="952"/>
      <c r="AR244" s="951"/>
      <c r="AS244" s="903"/>
    </row>
    <row r="245" spans="1:45" s="947" customFormat="1" ht="57.75" customHeight="1" x14ac:dyDescent="0.25">
      <c r="A245" s="2066"/>
      <c r="B245" s="1885"/>
      <c r="C245" s="1898"/>
      <c r="D245" s="1885"/>
      <c r="E245" s="1885"/>
      <c r="F245" s="1885"/>
      <c r="G245" s="934" t="s">
        <v>1337</v>
      </c>
      <c r="H245" s="935">
        <v>39959</v>
      </c>
      <c r="I245" s="936">
        <v>30000000</v>
      </c>
      <c r="J245" s="1885"/>
      <c r="K245" s="958" t="s">
        <v>1359</v>
      </c>
      <c r="L245" s="1885"/>
      <c r="M245" s="936">
        <v>29998393</v>
      </c>
      <c r="N245" s="1885"/>
      <c r="O245" s="1885"/>
      <c r="P245" s="1885"/>
      <c r="Q245" s="1888"/>
      <c r="R245" s="1120"/>
      <c r="S245" s="1120"/>
      <c r="T245" s="1120"/>
      <c r="U245" s="1120"/>
      <c r="V245" s="1135"/>
      <c r="W245" s="1135"/>
      <c r="X245" s="999"/>
      <c r="Y245" s="2109"/>
      <c r="Z245" s="2109"/>
      <c r="AA245" s="1935"/>
      <c r="AB245" s="1932"/>
      <c r="AC245" s="1935"/>
      <c r="AD245" s="1935"/>
      <c r="AE245" s="1935"/>
      <c r="AF245" s="1935"/>
      <c r="AG245" s="1935"/>
      <c r="AH245" s="1935"/>
      <c r="AI245" s="1935"/>
      <c r="AJ245" s="1938"/>
      <c r="AK245" s="1932">
        <f t="shared" si="7"/>
        <v>0</v>
      </c>
      <c r="AL245" s="1001" t="s">
        <v>1404</v>
      </c>
      <c r="AM245" s="1001"/>
      <c r="AN245" s="903"/>
      <c r="AO245" s="1014"/>
      <c r="AP245" s="951"/>
      <c r="AQ245" s="952"/>
      <c r="AR245" s="951"/>
      <c r="AS245" s="903"/>
    </row>
    <row r="246" spans="1:45" s="947" customFormat="1" ht="59.25" customHeight="1" x14ac:dyDescent="0.25">
      <c r="A246" s="2066"/>
      <c r="B246" s="1885"/>
      <c r="C246" s="1898"/>
      <c r="D246" s="1885"/>
      <c r="E246" s="1885"/>
      <c r="F246" s="1885"/>
      <c r="G246" s="934" t="s">
        <v>1338</v>
      </c>
      <c r="H246" s="935">
        <v>39959</v>
      </c>
      <c r="I246" s="936">
        <v>40000000</v>
      </c>
      <c r="J246" s="1885"/>
      <c r="K246" s="958" t="s">
        <v>1360</v>
      </c>
      <c r="L246" s="1885"/>
      <c r="M246" s="936">
        <v>39996165</v>
      </c>
      <c r="N246" s="1885"/>
      <c r="O246" s="1885"/>
      <c r="P246" s="1885"/>
      <c r="Q246" s="1888"/>
      <c r="R246" s="1120"/>
      <c r="S246" s="1120"/>
      <c r="T246" s="1120"/>
      <c r="U246" s="1120"/>
      <c r="V246" s="1135"/>
      <c r="W246" s="1433"/>
      <c r="X246" s="999"/>
      <c r="Y246" s="2109"/>
      <c r="Z246" s="2109"/>
      <c r="AA246" s="1935"/>
      <c r="AB246" s="1932"/>
      <c r="AC246" s="1935"/>
      <c r="AD246" s="1935"/>
      <c r="AE246" s="1935"/>
      <c r="AF246" s="1935"/>
      <c r="AG246" s="1935"/>
      <c r="AH246" s="1935"/>
      <c r="AI246" s="1935"/>
      <c r="AJ246" s="1938"/>
      <c r="AK246" s="1932">
        <f t="shared" si="7"/>
        <v>0</v>
      </c>
      <c r="AL246" s="1001" t="s">
        <v>1405</v>
      </c>
      <c r="AM246" s="1001"/>
      <c r="AN246" s="1000"/>
      <c r="AO246" s="941"/>
      <c r="AP246" s="951"/>
      <c r="AQ246" s="952"/>
      <c r="AR246" s="951"/>
      <c r="AS246" s="903"/>
    </row>
    <row r="247" spans="1:45" s="947" customFormat="1" ht="42.75" customHeight="1" x14ac:dyDescent="0.25">
      <c r="A247" s="2066"/>
      <c r="B247" s="1886"/>
      <c r="C247" s="1899"/>
      <c r="D247" s="1886"/>
      <c r="E247" s="1886"/>
      <c r="F247" s="1886"/>
      <c r="G247" s="934" t="s">
        <v>754</v>
      </c>
      <c r="H247" s="935">
        <v>40050</v>
      </c>
      <c r="I247" s="936">
        <v>60000000</v>
      </c>
      <c r="J247" s="1886"/>
      <c r="K247" s="958" t="s">
        <v>1361</v>
      </c>
      <c r="L247" s="1886"/>
      <c r="M247" s="936">
        <v>59991631</v>
      </c>
      <c r="N247" s="1886"/>
      <c r="O247" s="1886"/>
      <c r="P247" s="1886"/>
      <c r="Q247" s="1889"/>
      <c r="R247" s="1120"/>
      <c r="S247" s="1120"/>
      <c r="T247" s="1120"/>
      <c r="U247" s="1120"/>
      <c r="V247" s="935">
        <v>40169</v>
      </c>
      <c r="W247" s="1135">
        <v>45</v>
      </c>
      <c r="X247" s="999">
        <v>19984472</v>
      </c>
      <c r="Y247" s="2110"/>
      <c r="Z247" s="2110"/>
      <c r="AA247" s="1936"/>
      <c r="AB247" s="1933"/>
      <c r="AC247" s="1936"/>
      <c r="AD247" s="1936"/>
      <c r="AE247" s="1936"/>
      <c r="AF247" s="1936"/>
      <c r="AG247" s="1936"/>
      <c r="AH247" s="1936"/>
      <c r="AI247" s="1936"/>
      <c r="AJ247" s="1939"/>
      <c r="AK247" s="1933">
        <f t="shared" si="7"/>
        <v>0</v>
      </c>
      <c r="AL247" s="1001" t="s">
        <v>1406</v>
      </c>
      <c r="AM247" s="1001"/>
      <c r="AN247" s="1000"/>
      <c r="AO247" s="941"/>
      <c r="AP247" s="951"/>
      <c r="AQ247" s="952"/>
      <c r="AR247" s="951"/>
      <c r="AS247" s="903"/>
    </row>
    <row r="248" spans="1:45" s="27" customFormat="1" ht="60.75" customHeight="1" x14ac:dyDescent="0.25">
      <c r="A248" s="27">
        <v>150</v>
      </c>
      <c r="B248" s="1269" t="s">
        <v>1371</v>
      </c>
      <c r="C248" s="1272" t="s">
        <v>1372</v>
      </c>
      <c r="D248" s="1269" t="s">
        <v>720</v>
      </c>
      <c r="E248" s="1272" t="s">
        <v>929</v>
      </c>
      <c r="F248" s="1269" t="s">
        <v>930</v>
      </c>
      <c r="G248" s="370" t="s">
        <v>1373</v>
      </c>
      <c r="H248" s="1276">
        <v>40008</v>
      </c>
      <c r="I248" s="21">
        <v>1500000</v>
      </c>
      <c r="J248" s="1281">
        <v>40148</v>
      </c>
      <c r="K248" s="28" t="s">
        <v>1419</v>
      </c>
      <c r="L248" s="1281">
        <v>40148</v>
      </c>
      <c r="M248" s="21">
        <v>1490816</v>
      </c>
      <c r="N248" s="1281">
        <v>40148</v>
      </c>
      <c r="O248" s="1281">
        <v>40134</v>
      </c>
      <c r="P248" s="1269">
        <v>10</v>
      </c>
      <c r="Q248" s="1282">
        <v>1490816</v>
      </c>
      <c r="R248" s="1271"/>
      <c r="S248" s="1271"/>
      <c r="T248" s="1271"/>
      <c r="U248" s="1271"/>
      <c r="V248" s="1275">
        <v>0</v>
      </c>
      <c r="W248" s="1275">
        <v>0</v>
      </c>
      <c r="X248" s="1275">
        <v>0</v>
      </c>
      <c r="Y248" s="1281">
        <v>40157</v>
      </c>
      <c r="Z248" s="1281">
        <v>40178</v>
      </c>
      <c r="AA248" s="1277"/>
      <c r="AB248" s="541"/>
      <c r="AC248" s="1277"/>
      <c r="AD248" s="1277"/>
      <c r="AE248" s="1277"/>
      <c r="AF248" s="1277">
        <v>1490816</v>
      </c>
      <c r="AG248" s="1277"/>
      <c r="AH248" s="1277"/>
      <c r="AI248" s="1277"/>
      <c r="AJ248" s="397" t="s">
        <v>723</v>
      </c>
      <c r="AK248" s="25">
        <f>AF248</f>
        <v>1490816</v>
      </c>
      <c r="AL248" s="39" t="s">
        <v>333</v>
      </c>
      <c r="AM248" s="397" t="s">
        <v>1388</v>
      </c>
      <c r="AN248" s="26"/>
      <c r="AO248" s="53"/>
      <c r="AP248" s="276"/>
      <c r="AQ248" s="345"/>
      <c r="AR248" s="276"/>
      <c r="AS248" s="23"/>
    </row>
    <row r="249" spans="1:45" s="382" customFormat="1" ht="51.75" x14ac:dyDescent="0.25">
      <c r="A249" s="27">
        <v>151</v>
      </c>
      <c r="B249" s="427" t="s">
        <v>1369</v>
      </c>
      <c r="C249" s="428" t="s">
        <v>1389</v>
      </c>
      <c r="D249" s="427" t="s">
        <v>1136</v>
      </c>
      <c r="E249" s="428" t="s">
        <v>1390</v>
      </c>
      <c r="F249" s="422" t="s">
        <v>852</v>
      </c>
      <c r="G249" s="375" t="s">
        <v>1370</v>
      </c>
      <c r="H249" s="376">
        <v>40129</v>
      </c>
      <c r="I249" s="377">
        <v>11809816</v>
      </c>
      <c r="J249" s="420">
        <v>40148</v>
      </c>
      <c r="K249" s="378" t="s">
        <v>1420</v>
      </c>
      <c r="L249" s="376">
        <v>40148</v>
      </c>
      <c r="M249" s="377">
        <v>11300000</v>
      </c>
      <c r="N249" s="420">
        <v>40161</v>
      </c>
      <c r="O249" s="420">
        <v>40161</v>
      </c>
      <c r="P249" s="427">
        <v>2</v>
      </c>
      <c r="Q249" s="421">
        <v>11300000</v>
      </c>
      <c r="R249" s="421"/>
      <c r="S249" s="421"/>
      <c r="T249" s="421"/>
      <c r="U249" s="421"/>
      <c r="V249" s="422">
        <v>0</v>
      </c>
      <c r="W249" s="422">
        <v>0</v>
      </c>
      <c r="X249" s="422">
        <v>0</v>
      </c>
      <c r="Y249" s="420">
        <v>40361</v>
      </c>
      <c r="Z249" s="420">
        <v>40361</v>
      </c>
      <c r="AA249" s="380"/>
      <c r="AB249" s="380">
        <v>11300000</v>
      </c>
      <c r="AC249" s="380"/>
      <c r="AD249" s="380"/>
      <c r="AE249" s="380"/>
      <c r="AF249" s="380"/>
      <c r="AG249" s="380"/>
      <c r="AH249" s="380"/>
      <c r="AI249" s="380"/>
      <c r="AJ249" s="423" t="s">
        <v>406</v>
      </c>
      <c r="AK249" s="424">
        <f t="shared" si="7"/>
        <v>11300000</v>
      </c>
      <c r="AL249" s="425"/>
      <c r="AM249" s="423" t="s">
        <v>1387</v>
      </c>
      <c r="AN249" s="381">
        <v>3115290454</v>
      </c>
      <c r="AO249" s="913"/>
      <c r="AP249" s="383"/>
      <c r="AQ249" s="384"/>
      <c r="AR249" s="383"/>
      <c r="AS249" s="903"/>
    </row>
    <row r="250" spans="1:45" s="382" customFormat="1" ht="51.75" x14ac:dyDescent="0.25">
      <c r="A250" s="27">
        <v>152</v>
      </c>
      <c r="B250" s="427" t="s">
        <v>1375</v>
      </c>
      <c r="C250" s="428" t="s">
        <v>1389</v>
      </c>
      <c r="D250" s="427" t="s">
        <v>1136</v>
      </c>
      <c r="E250" s="428" t="s">
        <v>1391</v>
      </c>
      <c r="F250" s="422" t="s">
        <v>116</v>
      </c>
      <c r="G250" s="375" t="s">
        <v>1376</v>
      </c>
      <c r="H250" s="376">
        <v>40129</v>
      </c>
      <c r="I250" s="377">
        <v>12146706</v>
      </c>
      <c r="J250" s="420">
        <v>40148</v>
      </c>
      <c r="K250" s="378" t="s">
        <v>1669</v>
      </c>
      <c r="L250" s="376">
        <v>40148</v>
      </c>
      <c r="M250" s="377">
        <v>11900000</v>
      </c>
      <c r="N250" s="420">
        <v>40148</v>
      </c>
      <c r="O250" s="420">
        <v>40148</v>
      </c>
      <c r="P250" s="427">
        <v>2</v>
      </c>
      <c r="Q250" s="421">
        <v>11900000</v>
      </c>
      <c r="R250" s="421"/>
      <c r="S250" s="421"/>
      <c r="T250" s="421"/>
      <c r="U250" s="421"/>
      <c r="V250" s="422">
        <v>0</v>
      </c>
      <c r="W250" s="422">
        <v>0</v>
      </c>
      <c r="X250" s="422">
        <v>0</v>
      </c>
      <c r="Y250" s="420">
        <v>40240</v>
      </c>
      <c r="Z250" s="420">
        <v>40240</v>
      </c>
      <c r="AA250" s="380"/>
      <c r="AB250" s="380">
        <v>11900000</v>
      </c>
      <c r="AC250" s="380"/>
      <c r="AD250" s="380"/>
      <c r="AE250" s="380"/>
      <c r="AF250" s="380"/>
      <c r="AG250" s="380"/>
      <c r="AH250" s="380"/>
      <c r="AI250" s="380"/>
      <c r="AJ250" s="423" t="s">
        <v>406</v>
      </c>
      <c r="AK250" s="424">
        <f t="shared" si="7"/>
        <v>11900000</v>
      </c>
      <c r="AL250" s="425"/>
      <c r="AM250" s="423" t="s">
        <v>502</v>
      </c>
      <c r="AN250" s="381">
        <v>313830700</v>
      </c>
      <c r="AO250" s="913"/>
      <c r="AP250" s="383"/>
      <c r="AQ250" s="384"/>
      <c r="AR250" s="383"/>
      <c r="AS250" s="903"/>
    </row>
    <row r="251" spans="1:45" s="382" customFormat="1" ht="51.75" x14ac:dyDescent="0.25">
      <c r="A251" s="27">
        <v>153</v>
      </c>
      <c r="B251" s="427" t="s">
        <v>1377</v>
      </c>
      <c r="C251" s="428" t="s">
        <v>1389</v>
      </c>
      <c r="D251" s="427" t="s">
        <v>1136</v>
      </c>
      <c r="E251" s="428" t="s">
        <v>1392</v>
      </c>
      <c r="F251" s="422" t="s">
        <v>403</v>
      </c>
      <c r="G251" s="375" t="s">
        <v>1378</v>
      </c>
      <c r="H251" s="376">
        <v>40129</v>
      </c>
      <c r="I251" s="377">
        <v>10510196</v>
      </c>
      <c r="J251" s="420">
        <v>40148</v>
      </c>
      <c r="K251" s="378" t="s">
        <v>1421</v>
      </c>
      <c r="L251" s="376">
        <v>40148</v>
      </c>
      <c r="M251" s="377">
        <v>10350000</v>
      </c>
      <c r="N251" s="420"/>
      <c r="O251" s="420">
        <v>40148</v>
      </c>
      <c r="P251" s="427">
        <v>2</v>
      </c>
      <c r="Q251" s="421">
        <v>10350000</v>
      </c>
      <c r="R251" s="421"/>
      <c r="S251" s="421"/>
      <c r="T251" s="421"/>
      <c r="U251" s="421"/>
      <c r="V251" s="422">
        <v>0</v>
      </c>
      <c r="W251" s="422">
        <v>0</v>
      </c>
      <c r="X251" s="422">
        <v>0</v>
      </c>
      <c r="Y251" s="420">
        <v>40367</v>
      </c>
      <c r="Z251" s="420">
        <v>40367</v>
      </c>
      <c r="AA251" s="380"/>
      <c r="AB251" s="380">
        <v>10350000</v>
      </c>
      <c r="AC251" s="380"/>
      <c r="AD251" s="380"/>
      <c r="AE251" s="380"/>
      <c r="AF251" s="380"/>
      <c r="AG251" s="380"/>
      <c r="AH251" s="380"/>
      <c r="AI251" s="380"/>
      <c r="AJ251" s="423" t="s">
        <v>406</v>
      </c>
      <c r="AK251" s="424">
        <f t="shared" si="7"/>
        <v>10350000</v>
      </c>
      <c r="AL251" s="425"/>
      <c r="AM251" s="423" t="s">
        <v>1386</v>
      </c>
      <c r="AN251" s="381">
        <v>3125214536</v>
      </c>
      <c r="AO251" s="913"/>
      <c r="AP251" s="383"/>
      <c r="AQ251" s="384"/>
      <c r="AR251" s="383"/>
      <c r="AS251" s="903"/>
    </row>
    <row r="252" spans="1:45" s="382" customFormat="1" ht="63.75" x14ac:dyDescent="0.25">
      <c r="A252" s="27">
        <v>154</v>
      </c>
      <c r="B252" s="427" t="s">
        <v>1379</v>
      </c>
      <c r="C252" s="428" t="s">
        <v>1389</v>
      </c>
      <c r="D252" s="427" t="s">
        <v>1136</v>
      </c>
      <c r="E252" s="428" t="s">
        <v>1393</v>
      </c>
      <c r="F252" s="1283" t="s">
        <v>1665</v>
      </c>
      <c r="G252" s="375" t="s">
        <v>1380</v>
      </c>
      <c r="H252" s="376">
        <v>40129</v>
      </c>
      <c r="I252" s="377">
        <v>12900000</v>
      </c>
      <c r="J252" s="420">
        <v>40148</v>
      </c>
      <c r="K252" s="378" t="s">
        <v>1422</v>
      </c>
      <c r="L252" s="376">
        <v>40148</v>
      </c>
      <c r="M252" s="377">
        <v>12900000</v>
      </c>
      <c r="N252" s="420">
        <v>40148</v>
      </c>
      <c r="O252" s="420">
        <v>40148</v>
      </c>
      <c r="P252" s="427">
        <v>3</v>
      </c>
      <c r="Q252" s="421">
        <v>12900000</v>
      </c>
      <c r="R252" s="421"/>
      <c r="S252" s="421"/>
      <c r="T252" s="421"/>
      <c r="U252" s="421"/>
      <c r="V252" s="422">
        <v>0</v>
      </c>
      <c r="W252" s="422">
        <v>0</v>
      </c>
      <c r="X252" s="422">
        <v>0</v>
      </c>
      <c r="Y252" s="420">
        <v>40484</v>
      </c>
      <c r="Z252" s="420">
        <v>40542</v>
      </c>
      <c r="AA252" s="380"/>
      <c r="AB252" s="380">
        <v>12900000</v>
      </c>
      <c r="AC252" s="380"/>
      <c r="AD252" s="380"/>
      <c r="AE252" s="380"/>
      <c r="AF252" s="380"/>
      <c r="AG252" s="380"/>
      <c r="AH252" s="380"/>
      <c r="AI252" s="380"/>
      <c r="AJ252" s="423" t="s">
        <v>406</v>
      </c>
      <c r="AK252" s="424">
        <f t="shared" si="7"/>
        <v>12900000</v>
      </c>
      <c r="AL252" s="425"/>
      <c r="AM252" s="425" t="s">
        <v>502</v>
      </c>
      <c r="AN252" s="425"/>
      <c r="AO252" s="913"/>
      <c r="AP252" s="383"/>
      <c r="AQ252" s="384"/>
      <c r="AR252" s="383"/>
      <c r="AS252" s="903"/>
    </row>
    <row r="253" spans="1:45" s="27" customFormat="1" ht="106.5" customHeight="1" x14ac:dyDescent="0.25">
      <c r="A253" s="27">
        <v>155</v>
      </c>
      <c r="B253" s="1146" t="s">
        <v>1409</v>
      </c>
      <c r="C253" s="1147" t="s">
        <v>1381</v>
      </c>
      <c r="D253" s="1146" t="s">
        <v>42</v>
      </c>
      <c r="E253" s="1147" t="s">
        <v>1382</v>
      </c>
      <c r="F253" s="1148" t="s">
        <v>1383</v>
      </c>
      <c r="G253" s="370" t="s">
        <v>1384</v>
      </c>
      <c r="H253" s="1149">
        <v>40116</v>
      </c>
      <c r="I253" s="21">
        <v>120000000</v>
      </c>
      <c r="J253" s="1145">
        <v>40158</v>
      </c>
      <c r="K253" s="28" t="s">
        <v>1423</v>
      </c>
      <c r="L253" s="1149">
        <v>40158</v>
      </c>
      <c r="M253" s="21">
        <v>111996515</v>
      </c>
      <c r="N253" s="1145">
        <v>40163</v>
      </c>
      <c r="O253" s="1145">
        <v>40170</v>
      </c>
      <c r="P253" s="1146">
        <v>2</v>
      </c>
      <c r="Q253" s="1144">
        <v>111996515</v>
      </c>
      <c r="R253" s="1144"/>
      <c r="S253" s="1144"/>
      <c r="T253" s="1144"/>
      <c r="U253" s="1144"/>
      <c r="V253" s="1148">
        <v>0</v>
      </c>
      <c r="W253" s="1148">
        <v>0</v>
      </c>
      <c r="X253" s="1148">
        <v>0</v>
      </c>
      <c r="Y253" s="1145">
        <v>40212</v>
      </c>
      <c r="Z253" s="1145">
        <v>40246</v>
      </c>
      <c r="AA253" s="24"/>
      <c r="AB253" s="24"/>
      <c r="AC253" s="24"/>
      <c r="AD253" s="24"/>
      <c r="AE253" s="24"/>
      <c r="AF253" s="24"/>
      <c r="AG253" s="24"/>
      <c r="AH253" s="24"/>
      <c r="AI253" s="24">
        <v>111996515</v>
      </c>
      <c r="AJ253" s="397" t="s">
        <v>723</v>
      </c>
      <c r="AK253" s="25">
        <f t="shared" si="7"/>
        <v>111996515</v>
      </c>
      <c r="AL253" s="39" t="s">
        <v>1385</v>
      </c>
      <c r="AM253" s="26" t="s">
        <v>502</v>
      </c>
      <c r="AN253" s="26">
        <v>3138308700</v>
      </c>
      <c r="AO253" s="53"/>
      <c r="AP253" s="276"/>
      <c r="AQ253" s="345"/>
      <c r="AR253" s="276"/>
      <c r="AS253" s="23"/>
    </row>
    <row r="254" spans="1:45" s="947" customFormat="1" ht="75" customHeight="1" x14ac:dyDescent="0.25">
      <c r="A254" s="27">
        <v>156</v>
      </c>
      <c r="B254" s="1024" t="s">
        <v>1410</v>
      </c>
      <c r="C254" s="1435" t="s">
        <v>1394</v>
      </c>
      <c r="D254" s="1436" t="s">
        <v>42</v>
      </c>
      <c r="E254" s="1435" t="s">
        <v>1311</v>
      </c>
      <c r="F254" s="1437" t="s">
        <v>1312</v>
      </c>
      <c r="G254" s="934" t="s">
        <v>1395</v>
      </c>
      <c r="H254" s="935">
        <v>40121</v>
      </c>
      <c r="I254" s="936">
        <v>100000000</v>
      </c>
      <c r="J254" s="1438">
        <v>40161</v>
      </c>
      <c r="K254" s="958" t="s">
        <v>1424</v>
      </c>
      <c r="L254" s="935">
        <v>40161</v>
      </c>
      <c r="M254" s="936">
        <v>99980823</v>
      </c>
      <c r="N254" s="1438">
        <v>40161</v>
      </c>
      <c r="O254" s="1438">
        <v>40161</v>
      </c>
      <c r="P254" s="1436">
        <v>3</v>
      </c>
      <c r="Q254" s="1439">
        <v>99980823</v>
      </c>
      <c r="R254" s="1439"/>
      <c r="S254" s="1439"/>
      <c r="T254" s="1439"/>
      <c r="U254" s="1439"/>
      <c r="V254" s="935">
        <v>40171</v>
      </c>
      <c r="W254" s="1437">
        <v>0</v>
      </c>
      <c r="X254" s="999">
        <v>48877815</v>
      </c>
      <c r="Y254" s="1438">
        <v>40239</v>
      </c>
      <c r="Z254" s="1438">
        <v>40267</v>
      </c>
      <c r="AA254" s="953"/>
      <c r="AB254" s="953"/>
      <c r="AC254" s="953"/>
      <c r="AD254" s="953"/>
      <c r="AE254" s="953"/>
      <c r="AF254" s="953"/>
      <c r="AG254" s="953">
        <v>99980823</v>
      </c>
      <c r="AH254" s="953"/>
      <c r="AI254" s="953"/>
      <c r="AJ254" s="1023" t="s">
        <v>723</v>
      </c>
      <c r="AK254" s="960">
        <f t="shared" si="7"/>
        <v>99980823</v>
      </c>
      <c r="AL254" s="1001" t="s">
        <v>1396</v>
      </c>
      <c r="AM254" s="1000" t="s">
        <v>1397</v>
      </c>
      <c r="AN254" s="1000"/>
      <c r="AO254" s="941"/>
      <c r="AP254" s="951"/>
      <c r="AQ254" s="952"/>
      <c r="AR254" s="951"/>
      <c r="AS254" s="903"/>
    </row>
    <row r="255" spans="1:45" s="27" customFormat="1" ht="57" customHeight="1" x14ac:dyDescent="0.2">
      <c r="A255" s="2066">
        <v>157</v>
      </c>
      <c r="B255" s="1744" t="s">
        <v>1413</v>
      </c>
      <c r="C255" s="1744" t="s">
        <v>1411</v>
      </c>
      <c r="D255" s="1744" t="s">
        <v>42</v>
      </c>
      <c r="E255" s="1744" t="s">
        <v>1856</v>
      </c>
      <c r="F255" s="1744" t="s">
        <v>1414</v>
      </c>
      <c r="G255" s="370" t="s">
        <v>1415</v>
      </c>
      <c r="H255" s="1285">
        <v>39954</v>
      </c>
      <c r="I255" s="21">
        <v>8000000</v>
      </c>
      <c r="J255" s="2112">
        <v>40163</v>
      </c>
      <c r="K255" s="28" t="s">
        <v>1425</v>
      </c>
      <c r="L255" s="2112">
        <v>40163</v>
      </c>
      <c r="M255" s="21">
        <v>5166428</v>
      </c>
      <c r="N255" s="1746">
        <v>40164</v>
      </c>
      <c r="O255" s="1746">
        <v>40536</v>
      </c>
      <c r="P255" s="1742">
        <v>1</v>
      </c>
      <c r="Q255" s="2115">
        <v>220078956</v>
      </c>
      <c r="R255" s="1284"/>
      <c r="S255" s="1284"/>
      <c r="T255" s="1284"/>
      <c r="U255" s="1284"/>
      <c r="V255" s="1742">
        <v>0</v>
      </c>
      <c r="W255" s="1742">
        <v>0</v>
      </c>
      <c r="X255" s="1742">
        <v>0</v>
      </c>
      <c r="Y255" s="2108">
        <v>40235</v>
      </c>
      <c r="Z255" s="2108">
        <v>40354</v>
      </c>
      <c r="AA255" s="24"/>
      <c r="AB255" s="24">
        <v>5166428</v>
      </c>
      <c r="AC255" s="24"/>
      <c r="AD255" s="24"/>
      <c r="AE255" s="24"/>
      <c r="AF255" s="24"/>
      <c r="AG255" s="24"/>
      <c r="AH255" s="24"/>
      <c r="AI255" s="24"/>
      <c r="AJ255" s="1744" t="s">
        <v>723</v>
      </c>
      <c r="AK255" s="25">
        <f t="shared" si="7"/>
        <v>5166428</v>
      </c>
      <c r="AL255" s="1744"/>
      <c r="AM255" s="1744"/>
      <c r="AN255" s="1744"/>
      <c r="AO255" s="2099"/>
      <c r="AP255" s="1744"/>
      <c r="AQ255" s="1744"/>
      <c r="AR255" s="1744"/>
      <c r="AS255" s="23"/>
    </row>
    <row r="256" spans="1:45" s="27" customFormat="1" ht="42.75" customHeight="1" x14ac:dyDescent="0.2">
      <c r="A256" s="2066"/>
      <c r="B256" s="1750"/>
      <c r="C256" s="1750"/>
      <c r="D256" s="1750"/>
      <c r="E256" s="1750"/>
      <c r="F256" s="1750"/>
      <c r="G256" s="370" t="s">
        <v>1416</v>
      </c>
      <c r="H256" s="1285">
        <v>39954</v>
      </c>
      <c r="I256" s="21">
        <v>25000000</v>
      </c>
      <c r="J256" s="2113"/>
      <c r="K256" s="28" t="s">
        <v>1426</v>
      </c>
      <c r="L256" s="2113"/>
      <c r="M256" s="21">
        <v>25000000</v>
      </c>
      <c r="N256" s="2118"/>
      <c r="O256" s="2118"/>
      <c r="P256" s="1748"/>
      <c r="Q256" s="2116"/>
      <c r="R256" s="1284"/>
      <c r="S256" s="1284"/>
      <c r="T256" s="1284"/>
      <c r="U256" s="1284"/>
      <c r="V256" s="1748"/>
      <c r="W256" s="1748"/>
      <c r="X256" s="1748"/>
      <c r="Y256" s="1750"/>
      <c r="Z256" s="1750"/>
      <c r="AA256" s="24"/>
      <c r="AB256" s="24">
        <v>25000000</v>
      </c>
      <c r="AC256" s="24"/>
      <c r="AD256" s="24"/>
      <c r="AE256" s="24"/>
      <c r="AF256" s="24"/>
      <c r="AG256" s="24"/>
      <c r="AH256" s="24"/>
      <c r="AI256" s="24"/>
      <c r="AJ256" s="1750"/>
      <c r="AK256" s="25">
        <f t="shared" si="7"/>
        <v>25000000</v>
      </c>
      <c r="AL256" s="1750"/>
      <c r="AM256" s="1750"/>
      <c r="AN256" s="1750"/>
      <c r="AO256" s="2100"/>
      <c r="AP256" s="1750"/>
      <c r="AQ256" s="1750"/>
      <c r="AR256" s="1750"/>
      <c r="AS256" s="23"/>
    </row>
    <row r="257" spans="1:45" s="27" customFormat="1" ht="45" customHeight="1" x14ac:dyDescent="0.2">
      <c r="A257" s="2066"/>
      <c r="B257" s="1751"/>
      <c r="C257" s="1751"/>
      <c r="D257" s="1751"/>
      <c r="E257" s="1751"/>
      <c r="F257" s="1751"/>
      <c r="G257" s="370" t="s">
        <v>1417</v>
      </c>
      <c r="H257" s="1285">
        <v>40116</v>
      </c>
      <c r="I257" s="21">
        <v>189912528</v>
      </c>
      <c r="J257" s="2114"/>
      <c r="K257" s="28" t="s">
        <v>1427</v>
      </c>
      <c r="L257" s="2114"/>
      <c r="M257" s="21">
        <v>189912528</v>
      </c>
      <c r="N257" s="1747"/>
      <c r="O257" s="1747"/>
      <c r="P257" s="1749"/>
      <c r="Q257" s="2117"/>
      <c r="R257" s="1284"/>
      <c r="S257" s="1284"/>
      <c r="T257" s="1284"/>
      <c r="U257" s="1284"/>
      <c r="V257" s="1749"/>
      <c r="W257" s="1749"/>
      <c r="X257" s="1749"/>
      <c r="Y257" s="1751"/>
      <c r="Z257" s="1751"/>
      <c r="AA257" s="24"/>
      <c r="AB257" s="24"/>
      <c r="AC257" s="24"/>
      <c r="AD257" s="24"/>
      <c r="AE257" s="24"/>
      <c r="AF257" s="24"/>
      <c r="AG257" s="24"/>
      <c r="AH257" s="24"/>
      <c r="AI257" s="24">
        <v>189912528</v>
      </c>
      <c r="AJ257" s="1751"/>
      <c r="AK257" s="25">
        <f>AI257</f>
        <v>189912528</v>
      </c>
      <c r="AL257" s="1751"/>
      <c r="AM257" s="1751"/>
      <c r="AN257" s="1751"/>
      <c r="AO257" s="2101"/>
      <c r="AP257" s="1751"/>
      <c r="AQ257" s="1751"/>
      <c r="AR257" s="1751"/>
      <c r="AS257" s="23"/>
    </row>
    <row r="258" spans="1:45" s="27" customFormat="1" ht="76.5" x14ac:dyDescent="0.25">
      <c r="A258" s="27">
        <v>158</v>
      </c>
      <c r="B258" s="1264" t="s">
        <v>1428</v>
      </c>
      <c r="C258" s="1266" t="s">
        <v>1429</v>
      </c>
      <c r="D258" s="1264" t="s">
        <v>42</v>
      </c>
      <c r="E258" s="1266" t="s">
        <v>1430</v>
      </c>
      <c r="F258" s="1267" t="s">
        <v>1431</v>
      </c>
      <c r="G258" s="370" t="s">
        <v>1432</v>
      </c>
      <c r="H258" s="1268">
        <v>40130</v>
      </c>
      <c r="I258" s="21">
        <v>13900000</v>
      </c>
      <c r="J258" s="1263">
        <v>40164</v>
      </c>
      <c r="K258" s="28" t="s">
        <v>1504</v>
      </c>
      <c r="L258" s="1268">
        <v>40164</v>
      </c>
      <c r="M258" s="21">
        <v>13897546</v>
      </c>
      <c r="N258" s="1263">
        <v>40164</v>
      </c>
      <c r="O258" s="1263">
        <v>40164</v>
      </c>
      <c r="P258" s="1264">
        <v>1</v>
      </c>
      <c r="Q258" s="1265">
        <v>13897546</v>
      </c>
      <c r="R258" s="1265"/>
      <c r="S258" s="1265"/>
      <c r="T258" s="1265"/>
      <c r="U258" s="1265"/>
      <c r="V258" s="1267">
        <v>0</v>
      </c>
      <c r="W258" s="1267">
        <v>0</v>
      </c>
      <c r="X258" s="1267">
        <v>0</v>
      </c>
      <c r="Y258" s="1263">
        <v>40178</v>
      </c>
      <c r="Z258" s="1263">
        <v>40178</v>
      </c>
      <c r="AA258" s="24"/>
      <c r="AB258" s="24"/>
      <c r="AC258" s="24"/>
      <c r="AD258" s="24"/>
      <c r="AE258" s="24"/>
      <c r="AF258" s="24"/>
      <c r="AG258" s="24">
        <v>13897546</v>
      </c>
      <c r="AH258" s="24"/>
      <c r="AI258" s="24"/>
      <c r="AJ258" s="397" t="s">
        <v>1433</v>
      </c>
      <c r="AK258" s="25">
        <f>AG258</f>
        <v>13897546</v>
      </c>
      <c r="AL258" s="39" t="s">
        <v>1434</v>
      </c>
      <c r="AM258" s="26" t="s">
        <v>502</v>
      </c>
      <c r="AN258" s="26">
        <v>3138308700</v>
      </c>
      <c r="AO258" s="53"/>
      <c r="AP258" s="276" t="s">
        <v>1229</v>
      </c>
      <c r="AQ258" s="345" t="s">
        <v>1229</v>
      </c>
      <c r="AR258" s="276" t="s">
        <v>1229</v>
      </c>
      <c r="AS258" s="23"/>
    </row>
    <row r="259" spans="1:45" s="27" customFormat="1" ht="51.75" x14ac:dyDescent="0.25">
      <c r="A259" s="27">
        <v>159</v>
      </c>
      <c r="B259" s="1250" t="s">
        <v>1435</v>
      </c>
      <c r="C259" s="1252" t="s">
        <v>1436</v>
      </c>
      <c r="D259" s="1250" t="s">
        <v>42</v>
      </c>
      <c r="E259" s="1252" t="s">
        <v>1437</v>
      </c>
      <c r="F259" s="1253" t="s">
        <v>1438</v>
      </c>
      <c r="G259" s="370" t="s">
        <v>1439</v>
      </c>
      <c r="H259" s="1255">
        <v>40148</v>
      </c>
      <c r="I259" s="21">
        <v>11700000</v>
      </c>
      <c r="J259" s="1249">
        <v>40164</v>
      </c>
      <c r="K259" s="28" t="s">
        <v>1505</v>
      </c>
      <c r="L259" s="1255">
        <v>40164</v>
      </c>
      <c r="M259" s="21">
        <v>11580419</v>
      </c>
      <c r="N259" s="1249">
        <v>40176</v>
      </c>
      <c r="O259" s="1249">
        <v>40198</v>
      </c>
      <c r="P259" s="1250">
        <v>1</v>
      </c>
      <c r="Q259" s="1251">
        <v>11580419</v>
      </c>
      <c r="R259" s="1251"/>
      <c r="S259" s="1251"/>
      <c r="T259" s="1251"/>
      <c r="U259" s="1251"/>
      <c r="V259" s="1253">
        <v>0</v>
      </c>
      <c r="W259" s="1253">
        <v>0</v>
      </c>
      <c r="X259" s="1253">
        <v>0</v>
      </c>
      <c r="Y259" s="1249">
        <v>40228</v>
      </c>
      <c r="Z259" s="1249">
        <v>40263</v>
      </c>
      <c r="AA259" s="24"/>
      <c r="AB259" s="24"/>
      <c r="AC259" s="24"/>
      <c r="AD259" s="24"/>
      <c r="AE259" s="24"/>
      <c r="AF259" s="24"/>
      <c r="AG259" s="24">
        <v>11026732</v>
      </c>
      <c r="AH259" s="24"/>
      <c r="AI259" s="24"/>
      <c r="AJ259" s="397" t="s">
        <v>723</v>
      </c>
      <c r="AK259" s="25">
        <f>AA259+AB259+AC259+AD259+AE259+AF259+AG259+AH259+AI259</f>
        <v>11026732</v>
      </c>
      <c r="AL259" s="39" t="s">
        <v>1396</v>
      </c>
      <c r="AM259" s="26" t="s">
        <v>1388</v>
      </c>
      <c r="AN259" s="26">
        <v>3132829168</v>
      </c>
      <c r="AO259" s="53"/>
      <c r="AP259" s="276"/>
      <c r="AQ259" s="345"/>
      <c r="AR259" s="276"/>
      <c r="AS259" s="23">
        <v>553687</v>
      </c>
    </row>
    <row r="260" spans="1:45" s="27" customFormat="1" ht="51.75" x14ac:dyDescent="0.25">
      <c r="A260" s="27">
        <v>160</v>
      </c>
      <c r="B260" s="1250" t="s">
        <v>1440</v>
      </c>
      <c r="C260" s="1252" t="s">
        <v>1441</v>
      </c>
      <c r="D260" s="1250" t="s">
        <v>42</v>
      </c>
      <c r="E260" s="1252" t="s">
        <v>1442</v>
      </c>
      <c r="F260" s="1253" t="s">
        <v>1443</v>
      </c>
      <c r="G260" s="370" t="s">
        <v>1444</v>
      </c>
      <c r="H260" s="1255">
        <v>40129</v>
      </c>
      <c r="I260" s="21">
        <v>8000000</v>
      </c>
      <c r="J260" s="1249">
        <v>40164</v>
      </c>
      <c r="K260" s="28" t="s">
        <v>1506</v>
      </c>
      <c r="L260" s="1255">
        <v>40164</v>
      </c>
      <c r="M260" s="21">
        <v>7800935</v>
      </c>
      <c r="N260" s="1249">
        <v>40164</v>
      </c>
      <c r="O260" s="1249">
        <v>40164</v>
      </c>
      <c r="P260" s="1250">
        <v>1</v>
      </c>
      <c r="Q260" s="1251">
        <v>7800935</v>
      </c>
      <c r="R260" s="1251"/>
      <c r="S260" s="1251"/>
      <c r="T260" s="1251"/>
      <c r="U260" s="1251"/>
      <c r="V260" s="1253">
        <v>0</v>
      </c>
      <c r="W260" s="1253">
        <v>0</v>
      </c>
      <c r="X260" s="1253">
        <v>0</v>
      </c>
      <c r="Y260" s="1249">
        <v>40177</v>
      </c>
      <c r="Z260" s="1249">
        <v>40178</v>
      </c>
      <c r="AA260" s="24"/>
      <c r="AB260" s="24"/>
      <c r="AC260" s="24"/>
      <c r="AD260" s="24"/>
      <c r="AE260" s="24"/>
      <c r="AF260" s="24"/>
      <c r="AG260" s="24">
        <v>7800935</v>
      </c>
      <c r="AH260" s="24"/>
      <c r="AI260" s="24"/>
      <c r="AJ260" s="397" t="s">
        <v>723</v>
      </c>
      <c r="AK260" s="25">
        <f>AA260+AB260+AC260+AD260+AE260+AF260+AG260+AH260+AI260</f>
        <v>7800935</v>
      </c>
      <c r="AL260" s="39" t="s">
        <v>1445</v>
      </c>
      <c r="AM260" s="26" t="s">
        <v>502</v>
      </c>
      <c r="AN260" s="26">
        <v>3112314205</v>
      </c>
      <c r="AO260" s="53"/>
      <c r="AP260" s="276"/>
      <c r="AQ260" s="345"/>
      <c r="AR260" s="276"/>
      <c r="AS260" s="23"/>
    </row>
    <row r="261" spans="1:45" s="27" customFormat="1" ht="51.75" x14ac:dyDescent="0.25">
      <c r="A261" s="27">
        <v>161</v>
      </c>
      <c r="B261" s="1250" t="s">
        <v>1446</v>
      </c>
      <c r="C261" s="1252" t="s">
        <v>1447</v>
      </c>
      <c r="D261" s="1250" t="s">
        <v>42</v>
      </c>
      <c r="E261" s="1252" t="s">
        <v>108</v>
      </c>
      <c r="F261" s="1253" t="s">
        <v>109</v>
      </c>
      <c r="G261" s="370" t="s">
        <v>1448</v>
      </c>
      <c r="H261" s="1255">
        <v>40123</v>
      </c>
      <c r="I261" s="21">
        <v>13000000</v>
      </c>
      <c r="J261" s="1249">
        <v>40164</v>
      </c>
      <c r="K261" s="28" t="s">
        <v>1507</v>
      </c>
      <c r="L261" s="1255">
        <v>40164</v>
      </c>
      <c r="M261" s="21">
        <v>12979661</v>
      </c>
      <c r="N261" s="1249">
        <v>40176</v>
      </c>
      <c r="O261" s="1249">
        <v>40190</v>
      </c>
      <c r="P261" s="1250">
        <v>1</v>
      </c>
      <c r="Q261" s="1251">
        <v>12979661</v>
      </c>
      <c r="R261" s="1251"/>
      <c r="S261" s="1251"/>
      <c r="T261" s="1251"/>
      <c r="U261" s="1251"/>
      <c r="V261" s="1253">
        <v>0</v>
      </c>
      <c r="W261" s="1253">
        <v>0</v>
      </c>
      <c r="X261" s="1253">
        <v>0</v>
      </c>
      <c r="Y261" s="1249">
        <v>40221</v>
      </c>
      <c r="Z261" s="1249">
        <v>40241</v>
      </c>
      <c r="AA261" s="24"/>
      <c r="AB261" s="24">
        <v>12979661</v>
      </c>
      <c r="AC261" s="24"/>
      <c r="AD261" s="24"/>
      <c r="AE261" s="24"/>
      <c r="AF261" s="24"/>
      <c r="AG261" s="24"/>
      <c r="AH261" s="24"/>
      <c r="AI261" s="24"/>
      <c r="AJ261" s="397" t="s">
        <v>723</v>
      </c>
      <c r="AK261" s="25">
        <f>SUM(AA261:AI261)</f>
        <v>12979661</v>
      </c>
      <c r="AL261" s="39" t="s">
        <v>466</v>
      </c>
      <c r="AM261" s="26" t="s">
        <v>1449</v>
      </c>
      <c r="AN261" s="26">
        <v>3204618026</v>
      </c>
      <c r="AO261" s="53"/>
      <c r="AP261" s="276"/>
      <c r="AQ261" s="345"/>
      <c r="AR261" s="276"/>
      <c r="AS261" s="23"/>
    </row>
    <row r="262" spans="1:45" s="27" customFormat="1" ht="30.75" customHeight="1" x14ac:dyDescent="0.2">
      <c r="A262" s="2066">
        <v>162</v>
      </c>
      <c r="B262" s="1742" t="s">
        <v>1450</v>
      </c>
      <c r="C262" s="1744" t="s">
        <v>1451</v>
      </c>
      <c r="D262" s="1744" t="s">
        <v>42</v>
      </c>
      <c r="E262" s="1744" t="s">
        <v>1062</v>
      </c>
      <c r="F262" s="1744" t="s">
        <v>976</v>
      </c>
      <c r="G262" s="370" t="s">
        <v>1452</v>
      </c>
      <c r="H262" s="1276">
        <v>40129</v>
      </c>
      <c r="I262" s="21">
        <v>5151465</v>
      </c>
      <c r="J262" s="1746">
        <v>40164</v>
      </c>
      <c r="K262" s="28" t="s">
        <v>1509</v>
      </c>
      <c r="L262" s="1746">
        <v>40164</v>
      </c>
      <c r="M262" s="2106">
        <v>13036106</v>
      </c>
      <c r="N262" s="1746">
        <v>40176</v>
      </c>
      <c r="O262" s="1746">
        <v>40207</v>
      </c>
      <c r="P262" s="1742">
        <v>1</v>
      </c>
      <c r="Q262" s="2106">
        <v>13036106</v>
      </c>
      <c r="R262" s="1271"/>
      <c r="S262" s="1271"/>
      <c r="T262" s="1271"/>
      <c r="U262" s="1271"/>
      <c r="V262" s="2111" t="s">
        <v>96</v>
      </c>
      <c r="W262" s="2111" t="s">
        <v>96</v>
      </c>
      <c r="X262" s="2111" t="s">
        <v>96</v>
      </c>
      <c r="Y262" s="1746">
        <v>40239</v>
      </c>
      <c r="Z262" s="1746">
        <v>40351</v>
      </c>
      <c r="AA262" s="2106"/>
      <c r="AB262" s="2106"/>
      <c r="AC262" s="2106"/>
      <c r="AD262" s="2106"/>
      <c r="AE262" s="2106"/>
      <c r="AF262" s="2106"/>
      <c r="AG262" s="21">
        <v>5151465</v>
      </c>
      <c r="AH262" s="2106"/>
      <c r="AI262" s="2106"/>
      <c r="AJ262" s="1744" t="s">
        <v>723</v>
      </c>
      <c r="AK262" s="2106">
        <v>13019883</v>
      </c>
      <c r="AL262" s="2102" t="s">
        <v>1453</v>
      </c>
      <c r="AM262" s="1908" t="s">
        <v>1454</v>
      </c>
      <c r="AN262" s="1908">
        <v>3118910612</v>
      </c>
      <c r="AO262" s="2097"/>
      <c r="AP262" s="1908"/>
      <c r="AQ262" s="1908"/>
      <c r="AR262" s="1908"/>
      <c r="AS262" s="23"/>
    </row>
    <row r="263" spans="1:45" s="27" customFormat="1" ht="23.25" customHeight="1" x14ac:dyDescent="0.2">
      <c r="A263" s="2066"/>
      <c r="B263" s="1749"/>
      <c r="C263" s="1751"/>
      <c r="D263" s="1751"/>
      <c r="E263" s="1751"/>
      <c r="F263" s="1751"/>
      <c r="G263" s="370">
        <v>3421</v>
      </c>
      <c r="H263" s="1276">
        <v>40129</v>
      </c>
      <c r="I263" s="21">
        <v>7948535</v>
      </c>
      <c r="J263" s="1747"/>
      <c r="K263" s="28" t="s">
        <v>1508</v>
      </c>
      <c r="L263" s="1747"/>
      <c r="M263" s="2107"/>
      <c r="N263" s="1747"/>
      <c r="O263" s="1747"/>
      <c r="P263" s="1743"/>
      <c r="Q263" s="2107"/>
      <c r="R263" s="1271"/>
      <c r="S263" s="1271"/>
      <c r="T263" s="1271"/>
      <c r="U263" s="1271"/>
      <c r="V263" s="2107"/>
      <c r="W263" s="2107"/>
      <c r="X263" s="2107"/>
      <c r="Y263" s="1747"/>
      <c r="Z263" s="1747"/>
      <c r="AA263" s="2107"/>
      <c r="AB263" s="2107"/>
      <c r="AC263" s="2107"/>
      <c r="AD263" s="2107"/>
      <c r="AE263" s="2107"/>
      <c r="AF263" s="2107"/>
      <c r="AG263" s="1280">
        <v>7884541</v>
      </c>
      <c r="AH263" s="2107"/>
      <c r="AI263" s="2107"/>
      <c r="AJ263" s="1751"/>
      <c r="AK263" s="2107"/>
      <c r="AL263" s="1909"/>
      <c r="AM263" s="1909"/>
      <c r="AN263" s="1909"/>
      <c r="AO263" s="2098"/>
      <c r="AP263" s="1909"/>
      <c r="AQ263" s="1909"/>
      <c r="AR263" s="1909"/>
      <c r="AS263" s="23"/>
    </row>
    <row r="264" spans="1:45" s="27" customFormat="1" ht="51.75" x14ac:dyDescent="0.25">
      <c r="A264" s="27">
        <v>163</v>
      </c>
      <c r="B264" s="977" t="s">
        <v>1455</v>
      </c>
      <c r="C264" s="978" t="s">
        <v>1456</v>
      </c>
      <c r="D264" s="977" t="s">
        <v>42</v>
      </c>
      <c r="E264" s="978" t="s">
        <v>726</v>
      </c>
      <c r="F264" s="979" t="s">
        <v>40</v>
      </c>
      <c r="G264" s="370" t="s">
        <v>1457</v>
      </c>
      <c r="H264" s="980">
        <v>40129</v>
      </c>
      <c r="I264" s="21">
        <v>13900000</v>
      </c>
      <c r="J264" s="976">
        <v>40164</v>
      </c>
      <c r="K264" s="28" t="s">
        <v>1503</v>
      </c>
      <c r="L264" s="980">
        <v>40164</v>
      </c>
      <c r="M264" s="21">
        <v>13699471</v>
      </c>
      <c r="N264" s="976">
        <v>40164</v>
      </c>
      <c r="O264" s="976">
        <v>40190</v>
      </c>
      <c r="P264" s="977">
        <v>1</v>
      </c>
      <c r="Q264" s="981">
        <v>13699471</v>
      </c>
      <c r="R264" s="981"/>
      <c r="S264" s="981"/>
      <c r="T264" s="981"/>
      <c r="U264" s="981"/>
      <c r="V264" s="979">
        <v>0</v>
      </c>
      <c r="W264" s="979">
        <v>0</v>
      </c>
      <c r="X264" s="979">
        <v>0</v>
      </c>
      <c r="Y264" s="976">
        <v>40207</v>
      </c>
      <c r="Z264" s="976">
        <v>40398</v>
      </c>
      <c r="AA264" s="24"/>
      <c r="AB264" s="24"/>
      <c r="AC264" s="24"/>
      <c r="AD264" s="24"/>
      <c r="AE264" s="24"/>
      <c r="AF264" s="24"/>
      <c r="AG264" s="24">
        <v>13675591</v>
      </c>
      <c r="AH264" s="24"/>
      <c r="AI264" s="24"/>
      <c r="AJ264" s="397" t="s">
        <v>723</v>
      </c>
      <c r="AK264" s="25">
        <f>AA264+AB264+AC264+AD264+AE264+AF264+AG264+AH264+AI264</f>
        <v>13675591</v>
      </c>
      <c r="AL264" s="39" t="s">
        <v>1458</v>
      </c>
      <c r="AM264" s="26" t="s">
        <v>1459</v>
      </c>
      <c r="AN264" s="26">
        <v>3138695353</v>
      </c>
      <c r="AO264" s="53">
        <v>23880</v>
      </c>
      <c r="AP264" s="276"/>
      <c r="AQ264" s="345"/>
      <c r="AR264" s="276"/>
      <c r="AS264" s="23"/>
    </row>
    <row r="265" spans="1:45" s="27" customFormat="1" ht="28.5" customHeight="1" x14ac:dyDescent="0.2">
      <c r="A265" s="2066">
        <v>164</v>
      </c>
      <c r="B265" s="1742" t="s">
        <v>1465</v>
      </c>
      <c r="C265" s="1744" t="s">
        <v>1466</v>
      </c>
      <c r="D265" s="1744" t="s">
        <v>42</v>
      </c>
      <c r="E265" s="1744" t="s">
        <v>805</v>
      </c>
      <c r="F265" s="1744" t="s">
        <v>806</v>
      </c>
      <c r="G265" s="370" t="s">
        <v>1467</v>
      </c>
      <c r="H265" s="982">
        <v>40129</v>
      </c>
      <c r="I265" s="21">
        <v>5235345</v>
      </c>
      <c r="J265" s="1746">
        <v>40165</v>
      </c>
      <c r="K265" s="28" t="s">
        <v>1510</v>
      </c>
      <c r="L265" s="1746">
        <v>40165</v>
      </c>
      <c r="M265" s="21">
        <v>5235345</v>
      </c>
      <c r="N265" s="1746">
        <v>40176</v>
      </c>
      <c r="O265" s="1746">
        <v>40198</v>
      </c>
      <c r="P265" s="2103" t="s">
        <v>932</v>
      </c>
      <c r="Q265" s="1906">
        <v>12948554</v>
      </c>
      <c r="R265" s="983"/>
      <c r="S265" s="983"/>
      <c r="T265" s="983"/>
      <c r="U265" s="983"/>
      <c r="V265" s="1906">
        <v>0</v>
      </c>
      <c r="W265" s="1906">
        <v>0</v>
      </c>
      <c r="X265" s="1906">
        <v>0</v>
      </c>
      <c r="Y265" s="2104">
        <v>40198</v>
      </c>
      <c r="Z265" s="2104">
        <v>40260</v>
      </c>
      <c r="AA265" s="1906"/>
      <c r="AB265" s="141"/>
      <c r="AC265" s="1906"/>
      <c r="AD265" s="1906"/>
      <c r="AE265" s="1906"/>
      <c r="AF265" s="1906"/>
      <c r="AG265" s="141"/>
      <c r="AH265" s="1906">
        <v>5235345</v>
      </c>
      <c r="AI265" s="1906"/>
      <c r="AJ265" s="1906" t="s">
        <v>723</v>
      </c>
      <c r="AK265" s="1906">
        <v>12843779</v>
      </c>
      <c r="AL265" s="2094" t="s">
        <v>1470</v>
      </c>
      <c r="AM265" s="1906" t="s">
        <v>1471</v>
      </c>
      <c r="AN265" s="1906">
        <v>3115109017</v>
      </c>
      <c r="AO265" s="2095">
        <v>104775</v>
      </c>
      <c r="AP265" s="1906" t="s">
        <v>1857</v>
      </c>
      <c r="AQ265" s="1906"/>
      <c r="AR265" s="1906"/>
      <c r="AS265" s="23"/>
    </row>
    <row r="266" spans="1:45" s="27" customFormat="1" ht="42.75" customHeight="1" x14ac:dyDescent="0.2">
      <c r="A266" s="2066"/>
      <c r="B266" s="1749"/>
      <c r="C266" s="1751"/>
      <c r="D266" s="1751"/>
      <c r="E266" s="1751"/>
      <c r="F266" s="1751"/>
      <c r="G266" s="370" t="s">
        <v>1468</v>
      </c>
      <c r="H266" s="982">
        <v>40129</v>
      </c>
      <c r="I266" s="21">
        <v>7764655</v>
      </c>
      <c r="J266" s="1747"/>
      <c r="K266" s="28" t="s">
        <v>1511</v>
      </c>
      <c r="L266" s="1747"/>
      <c r="M266" s="984" t="s">
        <v>1469</v>
      </c>
      <c r="N266" s="1747"/>
      <c r="O266" s="1747"/>
      <c r="P266" s="1747"/>
      <c r="Q266" s="1907"/>
      <c r="R266" s="983"/>
      <c r="S266" s="983"/>
      <c r="T266" s="983"/>
      <c r="U266" s="983"/>
      <c r="V266" s="1907"/>
      <c r="W266" s="1907"/>
      <c r="X266" s="1907"/>
      <c r="Y266" s="2105"/>
      <c r="Z266" s="2105"/>
      <c r="AA266" s="1907"/>
      <c r="AB266" s="141"/>
      <c r="AC266" s="1907"/>
      <c r="AD266" s="1907"/>
      <c r="AE266" s="1907"/>
      <c r="AF266" s="1907"/>
      <c r="AG266" s="141">
        <v>7713209</v>
      </c>
      <c r="AH266" s="1907"/>
      <c r="AI266" s="1907"/>
      <c r="AJ266" s="1907"/>
      <c r="AK266" s="1907"/>
      <c r="AL266" s="1907"/>
      <c r="AM266" s="1907"/>
      <c r="AN266" s="1907"/>
      <c r="AO266" s="2096"/>
      <c r="AP266" s="1907"/>
      <c r="AQ266" s="1907"/>
      <c r="AR266" s="1907"/>
      <c r="AS266" s="23"/>
    </row>
    <row r="267" spans="1:45" s="27" customFormat="1" ht="51.75" x14ac:dyDescent="0.25">
      <c r="A267" s="27">
        <v>165</v>
      </c>
      <c r="B267" s="1270" t="s">
        <v>1472</v>
      </c>
      <c r="C267" s="1274" t="s">
        <v>1473</v>
      </c>
      <c r="D267" s="1270" t="s">
        <v>42</v>
      </c>
      <c r="E267" s="1274" t="s">
        <v>440</v>
      </c>
      <c r="F267" s="1275" t="s">
        <v>441</v>
      </c>
      <c r="G267" s="370" t="s">
        <v>1474</v>
      </c>
      <c r="H267" s="1276">
        <v>40129</v>
      </c>
      <c r="I267" s="21">
        <v>13000000</v>
      </c>
      <c r="J267" s="1273">
        <v>40165</v>
      </c>
      <c r="K267" s="28" t="s">
        <v>1512</v>
      </c>
      <c r="L267" s="1276">
        <v>40165</v>
      </c>
      <c r="M267" s="21">
        <v>12858938</v>
      </c>
      <c r="N267" s="1273"/>
      <c r="O267" s="1273">
        <v>40179</v>
      </c>
      <c r="P267" s="1270">
        <v>1</v>
      </c>
      <c r="Q267" s="1271">
        <v>12858938</v>
      </c>
      <c r="R267" s="1271"/>
      <c r="S267" s="1271"/>
      <c r="T267" s="1271"/>
      <c r="U267" s="1271"/>
      <c r="V267" s="1275">
        <v>0</v>
      </c>
      <c r="W267" s="1275">
        <v>0</v>
      </c>
      <c r="X267" s="1275">
        <v>0</v>
      </c>
      <c r="Y267" s="1273">
        <v>40219</v>
      </c>
      <c r="Z267" s="1273">
        <v>40246</v>
      </c>
      <c r="AA267" s="24"/>
      <c r="AB267" s="24"/>
      <c r="AC267" s="24"/>
      <c r="AD267" s="24"/>
      <c r="AE267" s="24"/>
      <c r="AF267" s="24"/>
      <c r="AG267" s="24"/>
      <c r="AH267" s="24">
        <v>12841356</v>
      </c>
      <c r="AI267" s="24"/>
      <c r="AJ267" s="397" t="s">
        <v>723</v>
      </c>
      <c r="AK267" s="25">
        <v>12841356</v>
      </c>
      <c r="AL267" s="39" t="s">
        <v>1475</v>
      </c>
      <c r="AM267" s="26" t="s">
        <v>1471</v>
      </c>
      <c r="AN267" s="26">
        <v>3123123424</v>
      </c>
      <c r="AO267" s="53"/>
      <c r="AP267" s="276"/>
      <c r="AQ267" s="345"/>
      <c r="AR267" s="276"/>
      <c r="AS267" s="23"/>
    </row>
    <row r="268" spans="1:45" s="27" customFormat="1" ht="76.5" x14ac:dyDescent="0.25">
      <c r="A268" s="27">
        <v>166</v>
      </c>
      <c r="B268" s="1159" t="s">
        <v>1476</v>
      </c>
      <c r="C268" s="1160" t="s">
        <v>1477</v>
      </c>
      <c r="D268" s="1159" t="s">
        <v>42</v>
      </c>
      <c r="E268" s="1160" t="s">
        <v>372</v>
      </c>
      <c r="F268" s="1161" t="s">
        <v>373</v>
      </c>
      <c r="G268" s="370" t="s">
        <v>1966</v>
      </c>
      <c r="H268" s="1162">
        <v>40260</v>
      </c>
      <c r="I268" s="21">
        <v>4969180</v>
      </c>
      <c r="J268" s="1158">
        <v>40165</v>
      </c>
      <c r="K268" s="370" t="s">
        <v>1969</v>
      </c>
      <c r="L268" s="1162">
        <v>40260</v>
      </c>
      <c r="M268" s="21">
        <v>4969180</v>
      </c>
      <c r="N268" s="1158">
        <v>40165</v>
      </c>
      <c r="O268" s="1158">
        <v>40198</v>
      </c>
      <c r="P268" s="1159">
        <v>1</v>
      </c>
      <c r="Q268" s="1157">
        <v>9938360</v>
      </c>
      <c r="R268" s="1157"/>
      <c r="S268" s="1157"/>
      <c r="T268" s="1157"/>
      <c r="U268" s="1157"/>
      <c r="V268" s="1161">
        <v>0</v>
      </c>
      <c r="W268" s="1161">
        <v>0</v>
      </c>
      <c r="X268" s="1161">
        <v>0</v>
      </c>
      <c r="Y268" s="1158">
        <v>40228</v>
      </c>
      <c r="Z268" s="1158">
        <v>40277</v>
      </c>
      <c r="AA268" s="24"/>
      <c r="AB268" s="24"/>
      <c r="AC268" s="24"/>
      <c r="AD268" s="24"/>
      <c r="AE268" s="24"/>
      <c r="AF268" s="24"/>
      <c r="AG268" s="24">
        <v>9938360</v>
      </c>
      <c r="AH268" s="24"/>
      <c r="AI268" s="24"/>
      <c r="AJ268" s="26" t="s">
        <v>723</v>
      </c>
      <c r="AK268" s="25">
        <f t="shared" si="7"/>
        <v>9938360</v>
      </c>
      <c r="AL268" s="39" t="s">
        <v>1479</v>
      </c>
      <c r="AM268" s="26" t="s">
        <v>1480</v>
      </c>
      <c r="AN268" s="26">
        <v>3142281677</v>
      </c>
      <c r="AO268" s="53"/>
      <c r="AP268" s="276"/>
      <c r="AQ268" s="345"/>
      <c r="AR268" s="276"/>
      <c r="AS268" s="23"/>
    </row>
    <row r="269" spans="1:45" s="27" customFormat="1" ht="51" x14ac:dyDescent="0.25">
      <c r="A269" s="27">
        <v>167</v>
      </c>
      <c r="B269" s="1030" t="s">
        <v>1481</v>
      </c>
      <c r="C269" s="1031" t="s">
        <v>1482</v>
      </c>
      <c r="D269" s="1030" t="s">
        <v>42</v>
      </c>
      <c r="E269" s="1031" t="s">
        <v>935</v>
      </c>
      <c r="F269" s="1032">
        <v>76283935</v>
      </c>
      <c r="G269" s="370" t="s">
        <v>1483</v>
      </c>
      <c r="H269" s="1033">
        <v>40108</v>
      </c>
      <c r="I269" s="21">
        <v>3500000</v>
      </c>
      <c r="J269" s="1029">
        <v>40165</v>
      </c>
      <c r="K269" s="28" t="s">
        <v>1514</v>
      </c>
      <c r="L269" s="1033">
        <v>40165</v>
      </c>
      <c r="M269" s="21">
        <v>3461670</v>
      </c>
      <c r="N269" s="1029">
        <v>40178</v>
      </c>
      <c r="O269" s="1029">
        <v>40169</v>
      </c>
      <c r="P269" s="1030">
        <v>15</v>
      </c>
      <c r="Q269" s="1034">
        <v>3461670</v>
      </c>
      <c r="R269" s="1034"/>
      <c r="S269" s="1034"/>
      <c r="T269" s="1034"/>
      <c r="U269" s="1034"/>
      <c r="V269" s="1032">
        <v>0</v>
      </c>
      <c r="W269" s="1032">
        <v>0</v>
      </c>
      <c r="X269" s="1032">
        <v>0</v>
      </c>
      <c r="Y269" s="1029">
        <v>40184</v>
      </c>
      <c r="Z269" s="1029">
        <v>40239</v>
      </c>
      <c r="AA269" s="24">
        <v>3461670</v>
      </c>
      <c r="AB269" s="24"/>
      <c r="AC269" s="24"/>
      <c r="AD269" s="24"/>
      <c r="AE269" s="24"/>
      <c r="AF269" s="24"/>
      <c r="AG269" s="24"/>
      <c r="AH269" s="24"/>
      <c r="AI269" s="24"/>
      <c r="AJ269" s="26" t="s">
        <v>723</v>
      </c>
      <c r="AK269" s="25">
        <f t="shared" si="7"/>
        <v>3461670</v>
      </c>
      <c r="AL269" s="39" t="s">
        <v>1470</v>
      </c>
      <c r="AM269" s="26" t="s">
        <v>1332</v>
      </c>
      <c r="AN269" s="26">
        <v>3112545326</v>
      </c>
      <c r="AO269" s="53"/>
      <c r="AP269" s="276"/>
      <c r="AQ269" s="345"/>
      <c r="AR269" s="276"/>
      <c r="AS269" s="23"/>
    </row>
    <row r="270" spans="1:45" s="382" customFormat="1" ht="70.5" customHeight="1" x14ac:dyDescent="0.25">
      <c r="A270" s="27">
        <v>168</v>
      </c>
      <c r="B270" s="427" t="s">
        <v>1502</v>
      </c>
      <c r="C270" s="428" t="s">
        <v>1584</v>
      </c>
      <c r="D270" s="427" t="s">
        <v>42</v>
      </c>
      <c r="E270" s="428" t="s">
        <v>1585</v>
      </c>
      <c r="F270" s="422" t="s">
        <v>1586</v>
      </c>
      <c r="G270" s="375" t="s">
        <v>1587</v>
      </c>
      <c r="H270" s="376">
        <v>40046</v>
      </c>
      <c r="I270" s="377">
        <v>47500000</v>
      </c>
      <c r="J270" s="420">
        <v>40169</v>
      </c>
      <c r="K270" s="378" t="s">
        <v>1576</v>
      </c>
      <c r="L270" s="376">
        <v>40169</v>
      </c>
      <c r="M270" s="377">
        <v>47500000</v>
      </c>
      <c r="N270" s="420"/>
      <c r="O270" s="420">
        <v>40317</v>
      </c>
      <c r="P270" s="427"/>
      <c r="Q270" s="421">
        <v>47500000</v>
      </c>
      <c r="R270" s="421"/>
      <c r="S270" s="421"/>
      <c r="T270" s="421"/>
      <c r="U270" s="421"/>
      <c r="V270" s="422">
        <v>0</v>
      </c>
      <c r="W270" s="422">
        <v>0</v>
      </c>
      <c r="X270" s="422">
        <v>0</v>
      </c>
      <c r="Y270" s="420">
        <v>40515</v>
      </c>
      <c r="Z270" s="420">
        <v>40542</v>
      </c>
      <c r="AA270" s="380"/>
      <c r="AB270" s="380"/>
      <c r="AC270" s="380"/>
      <c r="AD270" s="380"/>
      <c r="AE270" s="380"/>
      <c r="AF270" s="380"/>
      <c r="AG270" s="380"/>
      <c r="AH270" s="380"/>
      <c r="AI270" s="380">
        <v>47500000</v>
      </c>
      <c r="AJ270" s="425" t="s">
        <v>406</v>
      </c>
      <c r="AK270" s="424">
        <f>AI270</f>
        <v>47500000</v>
      </c>
      <c r="AL270" s="381"/>
      <c r="AM270" s="425" t="s">
        <v>1588</v>
      </c>
      <c r="AN270" s="425">
        <v>311851370</v>
      </c>
      <c r="AO270" s="913"/>
      <c r="AP270" s="383"/>
      <c r="AQ270" s="384"/>
      <c r="AR270" s="383"/>
      <c r="AS270" s="903"/>
    </row>
    <row r="271" spans="1:45" s="27" customFormat="1" ht="51" x14ac:dyDescent="0.25">
      <c r="A271" s="27">
        <v>169</v>
      </c>
      <c r="B271" s="1270" t="s">
        <v>1485</v>
      </c>
      <c r="C271" s="1274" t="s">
        <v>1486</v>
      </c>
      <c r="D271" s="1270" t="s">
        <v>42</v>
      </c>
      <c r="E271" s="1274" t="s">
        <v>917</v>
      </c>
      <c r="F271" s="1275" t="s">
        <v>918</v>
      </c>
      <c r="G271" s="370" t="s">
        <v>1487</v>
      </c>
      <c r="H271" s="1276">
        <v>40148</v>
      </c>
      <c r="I271" s="21">
        <v>5000000</v>
      </c>
      <c r="J271" s="1273">
        <v>40169</v>
      </c>
      <c r="K271" s="28" t="s">
        <v>1575</v>
      </c>
      <c r="L271" s="1276">
        <v>40169</v>
      </c>
      <c r="M271" s="21">
        <v>4994814</v>
      </c>
      <c r="N271" s="1273"/>
      <c r="O271" s="1273">
        <v>40169</v>
      </c>
      <c r="P271" s="1270">
        <v>1</v>
      </c>
      <c r="Q271" s="1271">
        <v>4994814</v>
      </c>
      <c r="R271" s="1271"/>
      <c r="S271" s="1271"/>
      <c r="T271" s="1271"/>
      <c r="U271" s="1271"/>
      <c r="V271" s="1275">
        <v>0</v>
      </c>
      <c r="W271" s="1275">
        <v>0</v>
      </c>
      <c r="X271" s="1275">
        <v>0</v>
      </c>
      <c r="Y271" s="1273">
        <v>40177</v>
      </c>
      <c r="Z271" s="1273">
        <v>40178</v>
      </c>
      <c r="AA271" s="24"/>
      <c r="AB271" s="24"/>
      <c r="AC271" s="24"/>
      <c r="AD271" s="24"/>
      <c r="AE271" s="24"/>
      <c r="AF271" s="24"/>
      <c r="AG271" s="24">
        <v>4994814</v>
      </c>
      <c r="AH271" s="24"/>
      <c r="AI271" s="24"/>
      <c r="AJ271" s="26" t="s">
        <v>723</v>
      </c>
      <c r="AK271" s="25">
        <f>AG271</f>
        <v>4994814</v>
      </c>
      <c r="AL271" s="39" t="s">
        <v>1488</v>
      </c>
      <c r="AM271" s="26" t="s">
        <v>1471</v>
      </c>
      <c r="AN271" s="26">
        <v>3208281571</v>
      </c>
      <c r="AO271" s="53"/>
      <c r="AP271" s="276"/>
      <c r="AQ271" s="345"/>
      <c r="AR271" s="276"/>
      <c r="AS271" s="23"/>
    </row>
    <row r="272" spans="1:45" s="27" customFormat="1" ht="63.75" x14ac:dyDescent="0.25">
      <c r="A272" s="27">
        <v>170</v>
      </c>
      <c r="B272" s="914" t="s">
        <v>1489</v>
      </c>
      <c r="C272" s="916" t="s">
        <v>1493</v>
      </c>
      <c r="D272" s="914" t="s">
        <v>42</v>
      </c>
      <c r="E272" s="916" t="s">
        <v>1491</v>
      </c>
      <c r="F272" s="917" t="s">
        <v>1492</v>
      </c>
      <c r="G272" s="370" t="s">
        <v>1954</v>
      </c>
      <c r="H272" s="918">
        <v>40238</v>
      </c>
      <c r="I272" s="21">
        <v>3945181</v>
      </c>
      <c r="J272" s="915">
        <v>40169</v>
      </c>
      <c r="K272" s="28" t="s">
        <v>1955</v>
      </c>
      <c r="L272" s="918">
        <v>40238</v>
      </c>
      <c r="M272" s="21">
        <v>7890362</v>
      </c>
      <c r="N272" s="915">
        <v>40176</v>
      </c>
      <c r="O272" s="915">
        <v>40190</v>
      </c>
      <c r="P272" s="914">
        <v>1</v>
      </c>
      <c r="Q272" s="919">
        <v>7890362</v>
      </c>
      <c r="R272" s="919"/>
      <c r="S272" s="919"/>
      <c r="T272" s="919"/>
      <c r="U272" s="919"/>
      <c r="V272" s="917">
        <v>0</v>
      </c>
      <c r="W272" s="917">
        <v>0</v>
      </c>
      <c r="X272" s="917">
        <v>0</v>
      </c>
      <c r="Y272" s="915">
        <v>40217</v>
      </c>
      <c r="Z272" s="915">
        <v>40227</v>
      </c>
      <c r="AA272" s="24"/>
      <c r="AB272" s="24">
        <v>7841802</v>
      </c>
      <c r="AC272" s="24"/>
      <c r="AD272" s="24"/>
      <c r="AE272" s="24"/>
      <c r="AF272" s="24"/>
      <c r="AG272" s="24"/>
      <c r="AH272" s="24"/>
      <c r="AI272" s="24"/>
      <c r="AJ272" s="26" t="s">
        <v>723</v>
      </c>
      <c r="AK272" s="25">
        <f>AB272</f>
        <v>7841802</v>
      </c>
      <c r="AL272" s="39" t="s">
        <v>337</v>
      </c>
      <c r="AM272" s="26" t="s">
        <v>1494</v>
      </c>
      <c r="AN272" s="26">
        <v>3123641092</v>
      </c>
      <c r="AO272" s="53">
        <v>48560</v>
      </c>
      <c r="AP272" s="276"/>
      <c r="AQ272" s="345"/>
      <c r="AR272" s="276"/>
      <c r="AS272" s="23"/>
    </row>
    <row r="273" spans="1:45" s="27" customFormat="1" ht="51" x14ac:dyDescent="0.25">
      <c r="A273" s="27">
        <v>171</v>
      </c>
      <c r="B273" s="1166" t="s">
        <v>1495</v>
      </c>
      <c r="C273" s="1368" t="s">
        <v>1496</v>
      </c>
      <c r="D273" s="1166" t="s">
        <v>42</v>
      </c>
      <c r="E273" s="1164" t="s">
        <v>1497</v>
      </c>
      <c r="F273" s="1165" t="s">
        <v>76</v>
      </c>
      <c r="G273" s="370" t="s">
        <v>1498</v>
      </c>
      <c r="H273" s="1167">
        <v>40148</v>
      </c>
      <c r="I273" s="21">
        <v>13900000</v>
      </c>
      <c r="J273" s="1168">
        <v>40169</v>
      </c>
      <c r="K273" s="28" t="s">
        <v>1574</v>
      </c>
      <c r="L273" s="1167">
        <v>40169</v>
      </c>
      <c r="M273" s="21">
        <v>13818233</v>
      </c>
      <c r="N273" s="1168">
        <v>40169</v>
      </c>
      <c r="O273" s="1168">
        <v>40193</v>
      </c>
      <c r="P273" s="1166">
        <v>1</v>
      </c>
      <c r="Q273" s="1169">
        <v>13818233</v>
      </c>
      <c r="R273" s="1169"/>
      <c r="S273" s="1169"/>
      <c r="T273" s="1169"/>
      <c r="U273" s="1169"/>
      <c r="V273" s="1165">
        <v>0</v>
      </c>
      <c r="W273" s="1165">
        <v>0</v>
      </c>
      <c r="X273" s="1165">
        <v>0</v>
      </c>
      <c r="Y273" s="1168">
        <v>40224</v>
      </c>
      <c r="Z273" s="1168">
        <v>40277</v>
      </c>
      <c r="AA273" s="24"/>
      <c r="AB273" s="24"/>
      <c r="AC273" s="24"/>
      <c r="AD273" s="24"/>
      <c r="AE273" s="24"/>
      <c r="AF273" s="24"/>
      <c r="AG273" s="24">
        <v>13818233</v>
      </c>
      <c r="AH273" s="24"/>
      <c r="AI273" s="24"/>
      <c r="AJ273" s="26" t="s">
        <v>723</v>
      </c>
      <c r="AK273" s="25">
        <f>AA273+AB273+AC273+AD273+AE273+AF273+AG273+AH273+AI273</f>
        <v>13818233</v>
      </c>
      <c r="AL273" s="39" t="s">
        <v>1499</v>
      </c>
      <c r="AM273" s="26" t="s">
        <v>1388</v>
      </c>
      <c r="AN273" s="26">
        <v>4290537</v>
      </c>
      <c r="AO273" s="53"/>
      <c r="AP273" s="276"/>
      <c r="AQ273" s="345"/>
      <c r="AR273" s="276"/>
      <c r="AS273" s="23"/>
    </row>
    <row r="274" spans="1:45" s="382" customFormat="1" ht="56.25" customHeight="1" x14ac:dyDescent="0.25">
      <c r="A274" s="2066">
        <v>172</v>
      </c>
      <c r="B274" s="2245" t="s">
        <v>1515</v>
      </c>
      <c r="C274" s="2135" t="s">
        <v>1516</v>
      </c>
      <c r="D274" s="2245" t="s">
        <v>42</v>
      </c>
      <c r="E274" s="2135" t="s">
        <v>1517</v>
      </c>
      <c r="F274" s="2251" t="s">
        <v>1518</v>
      </c>
      <c r="G274" s="375" t="s">
        <v>1519</v>
      </c>
      <c r="H274" s="376">
        <v>40087</v>
      </c>
      <c r="I274" s="377">
        <v>200000000</v>
      </c>
      <c r="J274" s="2064">
        <v>40171</v>
      </c>
      <c r="K274" s="378" t="s">
        <v>1605</v>
      </c>
      <c r="L274" s="2252">
        <v>40171</v>
      </c>
      <c r="M274" s="377">
        <v>199973119</v>
      </c>
      <c r="N274" s="2252">
        <v>40175</v>
      </c>
      <c r="O274" s="2252">
        <v>40207</v>
      </c>
      <c r="P274" s="2245">
        <v>4</v>
      </c>
      <c r="Q274" s="2147">
        <f>M274+M275</f>
        <v>634958664</v>
      </c>
      <c r="R274" s="421"/>
      <c r="S274" s="421"/>
      <c r="T274" s="421"/>
      <c r="U274" s="421"/>
      <c r="V274" s="422"/>
      <c r="W274" s="422"/>
      <c r="X274" s="422"/>
      <c r="Y274" s="2064">
        <v>40388</v>
      </c>
      <c r="Z274" s="2064">
        <v>40388</v>
      </c>
      <c r="AA274" s="380"/>
      <c r="AB274" s="380"/>
      <c r="AC274" s="380"/>
      <c r="AD274" s="380"/>
      <c r="AE274" s="380"/>
      <c r="AF274" s="380"/>
      <c r="AG274" s="380"/>
      <c r="AH274" s="380"/>
      <c r="AI274" s="380">
        <f>M274</f>
        <v>199973119</v>
      </c>
      <c r="AJ274" s="2139" t="s">
        <v>723</v>
      </c>
      <c r="AK274" s="2247">
        <f>AI274+AI275</f>
        <v>634958664</v>
      </c>
      <c r="AL274" s="381" t="s">
        <v>1521</v>
      </c>
      <c r="AM274" s="2135" t="s">
        <v>1523</v>
      </c>
      <c r="AN274" s="2135"/>
      <c r="AO274" s="913"/>
      <c r="AP274" s="383"/>
      <c r="AQ274" s="384"/>
      <c r="AR274" s="383"/>
      <c r="AS274" s="903"/>
    </row>
    <row r="275" spans="1:45" s="382" customFormat="1" ht="49.5" customHeight="1" x14ac:dyDescent="0.25">
      <c r="A275" s="2066"/>
      <c r="B275" s="2250"/>
      <c r="C275" s="2249"/>
      <c r="D275" s="2250"/>
      <c r="E275" s="2249"/>
      <c r="F275" s="2144"/>
      <c r="G275" s="375" t="s">
        <v>1520</v>
      </c>
      <c r="H275" s="376">
        <v>40087</v>
      </c>
      <c r="I275" s="377">
        <v>435000000</v>
      </c>
      <c r="J275" s="2065"/>
      <c r="K275" s="378" t="s">
        <v>1606</v>
      </c>
      <c r="L275" s="2253"/>
      <c r="M275" s="377">
        <v>434985545</v>
      </c>
      <c r="N275" s="2253"/>
      <c r="O275" s="2253"/>
      <c r="P275" s="2246"/>
      <c r="Q275" s="2149"/>
      <c r="R275" s="421"/>
      <c r="S275" s="421"/>
      <c r="T275" s="421"/>
      <c r="U275" s="421"/>
      <c r="V275" s="422"/>
      <c r="W275" s="422"/>
      <c r="X275" s="422"/>
      <c r="Y275" s="2065"/>
      <c r="Z275" s="2065"/>
      <c r="AA275" s="380"/>
      <c r="AB275" s="380"/>
      <c r="AC275" s="380"/>
      <c r="AD275" s="380"/>
      <c r="AE275" s="380"/>
      <c r="AF275" s="380"/>
      <c r="AG275" s="380"/>
      <c r="AH275" s="380"/>
      <c r="AI275" s="380">
        <f>M275</f>
        <v>434985545</v>
      </c>
      <c r="AJ275" s="2141"/>
      <c r="AK275" s="2248"/>
      <c r="AL275" s="381" t="s">
        <v>1522</v>
      </c>
      <c r="AM275" s="2249"/>
      <c r="AN275" s="2249"/>
      <c r="AO275" s="913"/>
      <c r="AP275" s="383"/>
      <c r="AQ275" s="384"/>
      <c r="AR275" s="383"/>
      <c r="AS275" s="903"/>
    </row>
    <row r="276" spans="1:45" s="382" customFormat="1" ht="51" x14ac:dyDescent="0.25">
      <c r="A276" s="27">
        <v>173</v>
      </c>
      <c r="B276" s="427" t="s">
        <v>1527</v>
      </c>
      <c r="C276" s="428" t="s">
        <v>1570</v>
      </c>
      <c r="D276" s="427" t="s">
        <v>42</v>
      </c>
      <c r="E276" s="428" t="s">
        <v>258</v>
      </c>
      <c r="F276" s="422" t="s">
        <v>259</v>
      </c>
      <c r="G276" s="375" t="s">
        <v>1571</v>
      </c>
      <c r="H276" s="376">
        <v>40126</v>
      </c>
      <c r="I276" s="377"/>
      <c r="J276" s="420">
        <v>40175</v>
      </c>
      <c r="K276" s="378" t="s">
        <v>1604</v>
      </c>
      <c r="L276" s="376">
        <v>40175</v>
      </c>
      <c r="M276" s="377">
        <v>115464288</v>
      </c>
      <c r="N276" s="420"/>
      <c r="O276" s="420">
        <v>40182</v>
      </c>
      <c r="P276" s="427">
        <v>3</v>
      </c>
      <c r="Q276" s="421">
        <v>115464288</v>
      </c>
      <c r="R276" s="421"/>
      <c r="S276" s="421"/>
      <c r="T276" s="421"/>
      <c r="U276" s="421"/>
      <c r="V276" s="422">
        <v>0</v>
      </c>
      <c r="W276" s="422">
        <v>0</v>
      </c>
      <c r="X276" s="422">
        <v>0</v>
      </c>
      <c r="Y276" s="420">
        <v>40245</v>
      </c>
      <c r="Z276" s="420">
        <v>40352</v>
      </c>
      <c r="AA276" s="380"/>
      <c r="AB276" s="380"/>
      <c r="AC276" s="380"/>
      <c r="AD276" s="380"/>
      <c r="AE276" s="380"/>
      <c r="AF276" s="380"/>
      <c r="AG276" s="380">
        <v>115464288</v>
      </c>
      <c r="AH276" s="380"/>
      <c r="AI276" s="380"/>
      <c r="AJ276" s="425" t="s">
        <v>723</v>
      </c>
      <c r="AK276" s="424">
        <f>AG276</f>
        <v>115464288</v>
      </c>
      <c r="AL276" s="381" t="s">
        <v>1572</v>
      </c>
      <c r="AM276" s="425" t="s">
        <v>502</v>
      </c>
      <c r="AN276" s="425">
        <v>3125737797</v>
      </c>
      <c r="AO276" s="913"/>
      <c r="AP276" s="383"/>
      <c r="AQ276" s="384"/>
      <c r="AR276" s="383"/>
      <c r="AS276" s="903"/>
    </row>
    <row r="277" spans="1:45" s="382" customFormat="1" ht="21.75" customHeight="1" x14ac:dyDescent="0.2">
      <c r="A277" s="2066">
        <v>174</v>
      </c>
      <c r="B277" s="2245" t="s">
        <v>1524</v>
      </c>
      <c r="C277" s="2135" t="s">
        <v>1577</v>
      </c>
      <c r="D277" s="2135" t="s">
        <v>42</v>
      </c>
      <c r="E277" s="2135" t="s">
        <v>1525</v>
      </c>
      <c r="F277" s="2135" t="s">
        <v>1578</v>
      </c>
      <c r="G277" s="422" t="s">
        <v>1974</v>
      </c>
      <c r="H277" s="376"/>
      <c r="I277" s="377">
        <v>183861619</v>
      </c>
      <c r="J277" s="2064">
        <v>40176</v>
      </c>
      <c r="K277" s="378" t="s">
        <v>1601</v>
      </c>
      <c r="L277" s="2064">
        <v>40260</v>
      </c>
      <c r="M277" s="377">
        <v>183861619</v>
      </c>
      <c r="N277" s="2064">
        <v>40260</v>
      </c>
      <c r="O277" s="2064"/>
      <c r="P277" s="2064"/>
      <c r="Q277" s="2064"/>
      <c r="R277" s="421"/>
      <c r="S277" s="421"/>
      <c r="T277" s="421"/>
      <c r="U277" s="421"/>
      <c r="V277" s="2064"/>
      <c r="W277" s="2064"/>
      <c r="X277" s="2064"/>
      <c r="Y277" s="2064"/>
      <c r="Z277" s="2064"/>
      <c r="AA277" s="2256">
        <v>25275241</v>
      </c>
      <c r="AB277" s="2256"/>
      <c r="AC277" s="2256"/>
      <c r="AD277" s="2256"/>
      <c r="AE277" s="2256"/>
      <c r="AF277" s="2256"/>
      <c r="AG277" s="2256"/>
      <c r="AH277" s="2256"/>
      <c r="AI277" s="2262">
        <v>216586288</v>
      </c>
      <c r="AJ277" s="2064" t="s">
        <v>723</v>
      </c>
      <c r="AK277" s="2256">
        <f>AA277+AB277+AC277+AD277+AE277+AF277+AG277+AH277+AI277</f>
        <v>241861529</v>
      </c>
      <c r="AL277" s="2146" t="s">
        <v>1581</v>
      </c>
      <c r="AM277" s="2064" t="s">
        <v>1582</v>
      </c>
      <c r="AN277" s="2146" t="s">
        <v>1583</v>
      </c>
      <c r="AO277" s="2259"/>
      <c r="AP277" s="2064"/>
      <c r="AQ277" s="2064"/>
      <c r="AR277" s="2064"/>
      <c r="AS277" s="903"/>
    </row>
    <row r="278" spans="1:45" s="382" customFormat="1" ht="19.5" customHeight="1" x14ac:dyDescent="0.2">
      <c r="A278" s="2066"/>
      <c r="B278" s="2254"/>
      <c r="C278" s="2255"/>
      <c r="D278" s="2255"/>
      <c r="E278" s="2255"/>
      <c r="F278" s="2255"/>
      <c r="G278" s="375" t="s">
        <v>1972</v>
      </c>
      <c r="H278" s="376">
        <v>40260</v>
      </c>
      <c r="I278" s="377">
        <v>91930809</v>
      </c>
      <c r="J278" s="2254"/>
      <c r="K278" s="1163" t="s">
        <v>1973</v>
      </c>
      <c r="L278" s="2254"/>
      <c r="M278" s="377">
        <v>91930809</v>
      </c>
      <c r="N278" s="2254"/>
      <c r="O278" s="2254"/>
      <c r="P278" s="2254"/>
      <c r="Q278" s="2254"/>
      <c r="R278" s="421"/>
      <c r="S278" s="421"/>
      <c r="T278" s="421"/>
      <c r="U278" s="421"/>
      <c r="V278" s="2254"/>
      <c r="W278" s="2254"/>
      <c r="X278" s="2254"/>
      <c r="Y278" s="2254"/>
      <c r="Z278" s="2254"/>
      <c r="AA278" s="2257"/>
      <c r="AB278" s="2257"/>
      <c r="AC278" s="2257"/>
      <c r="AD278" s="2257"/>
      <c r="AE278" s="2257"/>
      <c r="AF278" s="2257"/>
      <c r="AG278" s="2257"/>
      <c r="AH278" s="2257"/>
      <c r="AI278" s="2263"/>
      <c r="AJ278" s="2254"/>
      <c r="AK278" s="2265"/>
      <c r="AL278" s="2254"/>
      <c r="AM278" s="2254"/>
      <c r="AN278" s="2254"/>
      <c r="AO278" s="2260"/>
      <c r="AP278" s="2254"/>
      <c r="AQ278" s="2254"/>
      <c r="AR278" s="2254"/>
      <c r="AS278" s="903"/>
    </row>
    <row r="279" spans="1:45" s="382" customFormat="1" ht="23.25" customHeight="1" x14ac:dyDescent="0.2">
      <c r="A279" s="2066"/>
      <c r="B279" s="2250"/>
      <c r="C279" s="2249"/>
      <c r="D279" s="2249"/>
      <c r="E279" s="2249"/>
      <c r="F279" s="2249"/>
      <c r="G279" s="375" t="s">
        <v>1970</v>
      </c>
      <c r="H279" s="376">
        <v>40260</v>
      </c>
      <c r="I279" s="377">
        <v>16362334</v>
      </c>
      <c r="J279" s="2250"/>
      <c r="K279" s="1163" t="s">
        <v>1971</v>
      </c>
      <c r="L279" s="2250"/>
      <c r="M279" s="377">
        <v>32724669</v>
      </c>
      <c r="N279" s="2250"/>
      <c r="O279" s="2250"/>
      <c r="P279" s="2250"/>
      <c r="Q279" s="2250"/>
      <c r="R279" s="421"/>
      <c r="S279" s="421"/>
      <c r="T279" s="421"/>
      <c r="U279" s="421"/>
      <c r="V279" s="2250"/>
      <c r="W279" s="2250"/>
      <c r="X279" s="2250"/>
      <c r="Y279" s="2250"/>
      <c r="Z279" s="2250"/>
      <c r="AA279" s="2258"/>
      <c r="AB279" s="2258"/>
      <c r="AC279" s="2258"/>
      <c r="AD279" s="2258"/>
      <c r="AE279" s="2258"/>
      <c r="AF279" s="2258"/>
      <c r="AG279" s="2258"/>
      <c r="AH279" s="2258"/>
      <c r="AI279" s="2264"/>
      <c r="AJ279" s="2250"/>
      <c r="AK279" s="2266"/>
      <c r="AL279" s="2250"/>
      <c r="AM279" s="2250"/>
      <c r="AN279" s="2250"/>
      <c r="AO279" s="2261"/>
      <c r="AP279" s="2250"/>
      <c r="AQ279" s="2250"/>
      <c r="AR279" s="2250"/>
      <c r="AS279" s="903"/>
    </row>
    <row r="280" spans="1:45" s="27" customFormat="1" ht="51" x14ac:dyDescent="0.25">
      <c r="A280" s="27">
        <v>175</v>
      </c>
      <c r="B280" s="1258" t="s">
        <v>1531</v>
      </c>
      <c r="C280" s="1260" t="s">
        <v>1526</v>
      </c>
      <c r="D280" s="1258" t="s">
        <v>42</v>
      </c>
      <c r="E280" s="1260" t="s">
        <v>819</v>
      </c>
      <c r="F280" s="1261" t="s">
        <v>608</v>
      </c>
      <c r="G280" s="370" t="s">
        <v>1532</v>
      </c>
      <c r="H280" s="1262">
        <v>40163</v>
      </c>
      <c r="I280" s="21">
        <v>13900000</v>
      </c>
      <c r="J280" s="1257">
        <v>40176</v>
      </c>
      <c r="K280" s="28" t="s">
        <v>1600</v>
      </c>
      <c r="L280" s="1262">
        <v>40176</v>
      </c>
      <c r="M280" s="21">
        <v>13816647</v>
      </c>
      <c r="N280" s="1257">
        <v>40176</v>
      </c>
      <c r="O280" s="1257">
        <v>40190</v>
      </c>
      <c r="P280" s="1258">
        <v>1</v>
      </c>
      <c r="Q280" s="1259">
        <v>13816647</v>
      </c>
      <c r="R280" s="1259"/>
      <c r="S280" s="1259"/>
      <c r="T280" s="1259"/>
      <c r="U280" s="1259"/>
      <c r="V280" s="1261">
        <v>0</v>
      </c>
      <c r="W280" s="1261">
        <v>0</v>
      </c>
      <c r="X280" s="1261">
        <v>0</v>
      </c>
      <c r="Y280" s="1257">
        <v>40221</v>
      </c>
      <c r="Z280" s="1257">
        <v>40308</v>
      </c>
      <c r="AA280" s="24"/>
      <c r="AB280" s="24">
        <v>13816647</v>
      </c>
      <c r="AC280" s="24"/>
      <c r="AD280" s="24"/>
      <c r="AE280" s="24"/>
      <c r="AF280" s="24"/>
      <c r="AG280" s="24"/>
      <c r="AH280" s="24"/>
      <c r="AI280" s="24"/>
      <c r="AJ280" s="26" t="s">
        <v>1533</v>
      </c>
      <c r="AK280" s="25">
        <f>AB280</f>
        <v>13816647</v>
      </c>
      <c r="AL280" s="39" t="s">
        <v>1534</v>
      </c>
      <c r="AM280" s="26" t="s">
        <v>1535</v>
      </c>
      <c r="AN280" s="26">
        <v>3117150811</v>
      </c>
      <c r="AO280" s="53"/>
      <c r="AP280" s="276"/>
      <c r="AQ280" s="345"/>
      <c r="AR280" s="276"/>
      <c r="AS280" s="23"/>
    </row>
    <row r="281" spans="1:45" s="27" customFormat="1" ht="51" x14ac:dyDescent="0.25">
      <c r="A281" s="27">
        <v>176</v>
      </c>
      <c r="B281" s="1250" t="s">
        <v>1538</v>
      </c>
      <c r="C281" s="1252" t="s">
        <v>1528</v>
      </c>
      <c r="D281" s="1250" t="s">
        <v>42</v>
      </c>
      <c r="E281" s="1252" t="s">
        <v>1529</v>
      </c>
      <c r="F281" s="1253" t="s">
        <v>1026</v>
      </c>
      <c r="G281" s="370" t="s">
        <v>1530</v>
      </c>
      <c r="H281" s="1255">
        <v>40150</v>
      </c>
      <c r="I281" s="21">
        <v>2000000</v>
      </c>
      <c r="J281" s="1249">
        <v>40176</v>
      </c>
      <c r="K281" s="28" t="s">
        <v>1599</v>
      </c>
      <c r="L281" s="1255">
        <v>40176</v>
      </c>
      <c r="M281" s="21">
        <v>1990013</v>
      </c>
      <c r="N281" s="1249">
        <v>40176</v>
      </c>
      <c r="O281" s="1249">
        <v>40176</v>
      </c>
      <c r="P281" s="1250">
        <v>1</v>
      </c>
      <c r="Q281" s="1251">
        <v>1990013</v>
      </c>
      <c r="R281" s="1251"/>
      <c r="S281" s="1251"/>
      <c r="T281" s="1251"/>
      <c r="U281" s="1251"/>
      <c r="V281" s="1253">
        <v>0</v>
      </c>
      <c r="W281" s="1253">
        <v>0</v>
      </c>
      <c r="X281" s="1253">
        <v>0</v>
      </c>
      <c r="Y281" s="1249">
        <v>40200</v>
      </c>
      <c r="Z281" s="1249">
        <v>40217</v>
      </c>
      <c r="AA281" s="24"/>
      <c r="AB281" s="24"/>
      <c r="AC281" s="24"/>
      <c r="AD281" s="24"/>
      <c r="AE281" s="24"/>
      <c r="AF281" s="24"/>
      <c r="AG281" s="24"/>
      <c r="AH281" s="24"/>
      <c r="AI281" s="24">
        <v>1990013</v>
      </c>
      <c r="AJ281" s="26" t="s">
        <v>1533</v>
      </c>
      <c r="AK281" s="25">
        <f>AI281</f>
        <v>1990013</v>
      </c>
      <c r="AL281" s="39" t="s">
        <v>1536</v>
      </c>
      <c r="AM281" s="26" t="s">
        <v>1537</v>
      </c>
      <c r="AN281" s="26"/>
      <c r="AO281" s="53"/>
      <c r="AP281" s="276"/>
      <c r="AQ281" s="345"/>
      <c r="AR281" s="276"/>
      <c r="AS281" s="23"/>
    </row>
    <row r="282" spans="1:45" s="27" customFormat="1" ht="46.5" customHeight="1" x14ac:dyDescent="0.25">
      <c r="A282" s="27">
        <v>177</v>
      </c>
      <c r="B282" s="1250" t="s">
        <v>1539</v>
      </c>
      <c r="C282" s="1252" t="s">
        <v>1549</v>
      </c>
      <c r="D282" s="1250" t="s">
        <v>42</v>
      </c>
      <c r="E282" s="1252" t="s">
        <v>1550</v>
      </c>
      <c r="F282" s="1253" t="s">
        <v>1551</v>
      </c>
      <c r="G282" s="370" t="s">
        <v>1552</v>
      </c>
      <c r="H282" s="1255">
        <v>40163</v>
      </c>
      <c r="I282" s="21">
        <v>9000000</v>
      </c>
      <c r="J282" s="1249">
        <v>40176</v>
      </c>
      <c r="K282" s="28" t="s">
        <v>1598</v>
      </c>
      <c r="L282" s="1255">
        <v>40176</v>
      </c>
      <c r="M282" s="21">
        <v>8935041</v>
      </c>
      <c r="N282" s="1249">
        <v>40176</v>
      </c>
      <c r="O282" s="1249">
        <v>39828</v>
      </c>
      <c r="P282" s="1250">
        <v>1</v>
      </c>
      <c r="Q282" s="1251">
        <v>8935041</v>
      </c>
      <c r="R282" s="1251"/>
      <c r="S282" s="1251"/>
      <c r="T282" s="1251"/>
      <c r="U282" s="1251"/>
      <c r="V282" s="1253">
        <v>0</v>
      </c>
      <c r="W282" s="1253">
        <v>0</v>
      </c>
      <c r="X282" s="1253">
        <v>0</v>
      </c>
      <c r="Y282" s="1249">
        <v>40224</v>
      </c>
      <c r="Z282" s="1249">
        <v>40263</v>
      </c>
      <c r="AA282" s="24"/>
      <c r="AB282" s="24">
        <v>8935041</v>
      </c>
      <c r="AC282" s="24"/>
      <c r="AD282" s="24"/>
      <c r="AE282" s="24"/>
      <c r="AF282" s="24"/>
      <c r="AG282" s="24"/>
      <c r="AH282" s="24"/>
      <c r="AI282" s="24"/>
      <c r="AJ282" s="26" t="s">
        <v>1533</v>
      </c>
      <c r="AK282" s="25">
        <f>AB282</f>
        <v>8935041</v>
      </c>
      <c r="AL282" s="39" t="s">
        <v>1553</v>
      </c>
      <c r="AM282" s="26" t="s">
        <v>1554</v>
      </c>
      <c r="AN282" s="26">
        <v>3107585057</v>
      </c>
      <c r="AO282" s="53"/>
      <c r="AP282" s="276"/>
      <c r="AQ282" s="345"/>
      <c r="AR282" s="276"/>
      <c r="AS282" s="23"/>
    </row>
    <row r="283" spans="1:45" s="382" customFormat="1" ht="63.75" x14ac:dyDescent="0.25">
      <c r="A283" s="27">
        <v>178</v>
      </c>
      <c r="B283" s="427" t="s">
        <v>1540</v>
      </c>
      <c r="C283" s="428" t="s">
        <v>1555</v>
      </c>
      <c r="D283" s="427" t="s">
        <v>42</v>
      </c>
      <c r="E283" s="428" t="s">
        <v>1556</v>
      </c>
      <c r="F283" s="422" t="s">
        <v>777</v>
      </c>
      <c r="G283" s="375" t="s">
        <v>1557</v>
      </c>
      <c r="H283" s="376">
        <v>40162</v>
      </c>
      <c r="I283" s="377">
        <v>10000000</v>
      </c>
      <c r="J283" s="420">
        <v>40176</v>
      </c>
      <c r="K283" s="378" t="s">
        <v>1597</v>
      </c>
      <c r="L283" s="376">
        <v>40176</v>
      </c>
      <c r="M283" s="377">
        <v>9953280</v>
      </c>
      <c r="N283" s="420"/>
      <c r="O283" s="420"/>
      <c r="P283" s="427">
        <v>1</v>
      </c>
      <c r="Q283" s="421">
        <v>9953280</v>
      </c>
      <c r="R283" s="421"/>
      <c r="S283" s="421"/>
      <c r="T283" s="421"/>
      <c r="U283" s="421"/>
      <c r="V283" s="422">
        <v>0</v>
      </c>
      <c r="W283" s="422">
        <v>0</v>
      </c>
      <c r="X283" s="422">
        <v>0</v>
      </c>
      <c r="Y283" s="420"/>
      <c r="Z283" s="420"/>
      <c r="AA283" s="380"/>
      <c r="AB283" s="380"/>
      <c r="AC283" s="380"/>
      <c r="AD283" s="380"/>
      <c r="AE283" s="380"/>
      <c r="AF283" s="380"/>
      <c r="AG283" s="380">
        <v>9953280</v>
      </c>
      <c r="AH283" s="380"/>
      <c r="AI283" s="380"/>
      <c r="AJ283" s="425" t="s">
        <v>1533</v>
      </c>
      <c r="AK283" s="424">
        <f>AG283</f>
        <v>9953280</v>
      </c>
      <c r="AL283" s="381" t="s">
        <v>1558</v>
      </c>
      <c r="AM283" s="425" t="s">
        <v>1559</v>
      </c>
      <c r="AN283" s="425">
        <v>3208474850</v>
      </c>
      <c r="AO283" s="913"/>
      <c r="AP283" s="383"/>
      <c r="AQ283" s="384"/>
      <c r="AR283" s="383"/>
      <c r="AS283" s="903"/>
    </row>
    <row r="284" spans="1:45" s="27" customFormat="1" ht="51" x14ac:dyDescent="0.25">
      <c r="A284" s="27">
        <v>179</v>
      </c>
      <c r="B284" s="1030" t="s">
        <v>1541</v>
      </c>
      <c r="C284" s="1031" t="s">
        <v>1562</v>
      </c>
      <c r="D284" s="1030" t="s">
        <v>42</v>
      </c>
      <c r="E284" s="1031" t="s">
        <v>196</v>
      </c>
      <c r="F284" s="1032" t="s">
        <v>197</v>
      </c>
      <c r="G284" s="370" t="s">
        <v>1563</v>
      </c>
      <c r="H284" s="1033">
        <v>40129</v>
      </c>
      <c r="I284" s="21">
        <v>13000000</v>
      </c>
      <c r="J284" s="1029">
        <v>40176</v>
      </c>
      <c r="K284" s="28" t="s">
        <v>1596</v>
      </c>
      <c r="L284" s="1033">
        <v>40176</v>
      </c>
      <c r="M284" s="21">
        <v>12947286</v>
      </c>
      <c r="N284" s="1029">
        <v>40176</v>
      </c>
      <c r="O284" s="1029">
        <v>40190</v>
      </c>
      <c r="P284" s="1030">
        <v>1</v>
      </c>
      <c r="Q284" s="1034">
        <v>12947286</v>
      </c>
      <c r="R284" s="1034"/>
      <c r="S284" s="1034"/>
      <c r="T284" s="1034"/>
      <c r="U284" s="1034"/>
      <c r="V284" s="1032">
        <v>0</v>
      </c>
      <c r="W284" s="1032">
        <v>0</v>
      </c>
      <c r="X284" s="1032">
        <v>0</v>
      </c>
      <c r="Y284" s="1029">
        <v>40221</v>
      </c>
      <c r="Z284" s="1029">
        <v>39874</v>
      </c>
      <c r="AA284" s="24"/>
      <c r="AB284" s="24"/>
      <c r="AC284" s="24"/>
      <c r="AD284" s="24"/>
      <c r="AE284" s="24"/>
      <c r="AF284" s="24"/>
      <c r="AG284" s="24">
        <v>12947286</v>
      </c>
      <c r="AH284" s="24"/>
      <c r="AI284" s="24"/>
      <c r="AJ284" s="26" t="s">
        <v>1533</v>
      </c>
      <c r="AK284" s="25">
        <f>AG284</f>
        <v>12947286</v>
      </c>
      <c r="AL284" s="39" t="s">
        <v>1564</v>
      </c>
      <c r="AM284" s="26" t="s">
        <v>1565</v>
      </c>
      <c r="AN284" s="26">
        <v>3114786584</v>
      </c>
      <c r="AO284" s="53"/>
      <c r="AP284" s="276"/>
      <c r="AQ284" s="345"/>
      <c r="AR284" s="276"/>
      <c r="AS284" s="23"/>
    </row>
    <row r="285" spans="1:45" s="27" customFormat="1" ht="38.25" x14ac:dyDescent="0.25">
      <c r="A285" s="27">
        <v>180</v>
      </c>
      <c r="B285" s="1030" t="s">
        <v>1542</v>
      </c>
      <c r="C285" s="1031" t="s">
        <v>1560</v>
      </c>
      <c r="D285" s="1030" t="s">
        <v>42</v>
      </c>
      <c r="E285" s="1031" t="s">
        <v>940</v>
      </c>
      <c r="F285" s="1032" t="s">
        <v>82</v>
      </c>
      <c r="G285" s="370" t="s">
        <v>1561</v>
      </c>
      <c r="H285" s="1033">
        <v>40057</v>
      </c>
      <c r="I285" s="21">
        <v>10000000</v>
      </c>
      <c r="J285" s="1029">
        <v>40176</v>
      </c>
      <c r="K285" s="28" t="s">
        <v>1595</v>
      </c>
      <c r="L285" s="1033">
        <v>40176</v>
      </c>
      <c r="M285" s="21">
        <v>9966305</v>
      </c>
      <c r="N285" s="1029">
        <v>40176</v>
      </c>
      <c r="O285" s="1029">
        <v>40198</v>
      </c>
      <c r="P285" s="1030">
        <v>1</v>
      </c>
      <c r="Q285" s="1034">
        <v>9966305</v>
      </c>
      <c r="R285" s="1034"/>
      <c r="S285" s="1034"/>
      <c r="T285" s="1034"/>
      <c r="U285" s="1034"/>
      <c r="V285" s="1032">
        <v>0</v>
      </c>
      <c r="W285" s="1032">
        <v>0</v>
      </c>
      <c r="X285" s="1032">
        <v>0</v>
      </c>
      <c r="Y285" s="1029">
        <v>40220</v>
      </c>
      <c r="Z285" s="1029">
        <v>40239</v>
      </c>
      <c r="AA285" s="24"/>
      <c r="AB285" s="24">
        <v>9966305</v>
      </c>
      <c r="AC285" s="24"/>
      <c r="AD285" s="24"/>
      <c r="AE285" s="24"/>
      <c r="AF285" s="24"/>
      <c r="AG285" s="24"/>
      <c r="AH285" s="24"/>
      <c r="AI285" s="24"/>
      <c r="AJ285" s="26" t="s">
        <v>1533</v>
      </c>
      <c r="AK285" s="25">
        <f>AB285</f>
        <v>9966305</v>
      </c>
      <c r="AL285" s="39" t="s">
        <v>1566</v>
      </c>
      <c r="AM285" s="26" t="s">
        <v>1567</v>
      </c>
      <c r="AN285" s="26">
        <v>3208474850</v>
      </c>
      <c r="AO285" s="53"/>
      <c r="AP285" s="276"/>
      <c r="AQ285" s="345"/>
      <c r="AR285" s="276"/>
      <c r="AS285" s="23"/>
    </row>
    <row r="286" spans="1:45" s="382" customFormat="1" ht="63.75" x14ac:dyDescent="0.25">
      <c r="A286" s="27">
        <v>181</v>
      </c>
      <c r="B286" s="427" t="s">
        <v>1543</v>
      </c>
      <c r="C286" s="428" t="s">
        <v>1568</v>
      </c>
      <c r="D286" s="427" t="s">
        <v>42</v>
      </c>
      <c r="E286" s="428" t="s">
        <v>861</v>
      </c>
      <c r="F286" s="422" t="s">
        <v>1569</v>
      </c>
      <c r="G286" s="375" t="s">
        <v>1589</v>
      </c>
      <c r="H286" s="376">
        <v>40148</v>
      </c>
      <c r="I286" s="377">
        <v>10000000</v>
      </c>
      <c r="J286" s="420">
        <v>40176</v>
      </c>
      <c r="K286" s="378" t="s">
        <v>1594</v>
      </c>
      <c r="L286" s="376">
        <v>40176</v>
      </c>
      <c r="M286" s="377">
        <v>9948956</v>
      </c>
      <c r="N286" s="420">
        <v>40176</v>
      </c>
      <c r="O286" s="420">
        <v>39825</v>
      </c>
      <c r="P286" s="427">
        <v>1</v>
      </c>
      <c r="Q286" s="421">
        <v>9948956</v>
      </c>
      <c r="R286" s="421"/>
      <c r="S286" s="421"/>
      <c r="T286" s="421"/>
      <c r="U286" s="421"/>
      <c r="V286" s="422">
        <v>0</v>
      </c>
      <c r="W286" s="422">
        <v>0</v>
      </c>
      <c r="X286" s="422">
        <v>0</v>
      </c>
      <c r="Y286" s="420">
        <v>40221</v>
      </c>
      <c r="Z286" s="420">
        <v>40332</v>
      </c>
      <c r="AA286" s="380"/>
      <c r="AB286" s="380">
        <v>7200598</v>
      </c>
      <c r="AC286" s="380"/>
      <c r="AD286" s="380"/>
      <c r="AE286" s="380"/>
      <c r="AF286" s="380"/>
      <c r="AG286" s="380"/>
      <c r="AH286" s="380"/>
      <c r="AI286" s="380"/>
      <c r="AJ286" s="425" t="s">
        <v>723</v>
      </c>
      <c r="AK286" s="424">
        <f>AB286</f>
        <v>7200598</v>
      </c>
      <c r="AL286" s="381" t="s">
        <v>1590</v>
      </c>
      <c r="AM286" s="425" t="s">
        <v>1591</v>
      </c>
      <c r="AN286" s="425">
        <v>3133930130</v>
      </c>
      <c r="AO286" s="913"/>
      <c r="AP286" s="383" t="s">
        <v>1857</v>
      </c>
      <c r="AQ286" s="384"/>
      <c r="AR286" s="383"/>
      <c r="AS286" s="903"/>
    </row>
    <row r="287" spans="1:45" s="27" customFormat="1" ht="45.75" customHeight="1" x14ac:dyDescent="0.25">
      <c r="A287" s="27">
        <v>182</v>
      </c>
      <c r="B287" s="923" t="s">
        <v>1544</v>
      </c>
      <c r="C287" s="1368" t="s">
        <v>1545</v>
      </c>
      <c r="D287" s="923" t="s">
        <v>42</v>
      </c>
      <c r="E287" s="925" t="s">
        <v>940</v>
      </c>
      <c r="F287" s="926" t="s">
        <v>82</v>
      </c>
      <c r="G287" s="370" t="s">
        <v>1546</v>
      </c>
      <c r="H287" s="931">
        <v>40087</v>
      </c>
      <c r="I287" s="21">
        <v>3500000</v>
      </c>
      <c r="J287" s="924">
        <v>40176</v>
      </c>
      <c r="K287" s="28" t="s">
        <v>1593</v>
      </c>
      <c r="L287" s="931">
        <v>40176</v>
      </c>
      <c r="M287" s="21">
        <v>3431995</v>
      </c>
      <c r="N287" s="924">
        <v>40176</v>
      </c>
      <c r="O287" s="924">
        <v>40176</v>
      </c>
      <c r="P287" s="923">
        <v>1</v>
      </c>
      <c r="Q287" s="932">
        <v>3431995</v>
      </c>
      <c r="R287" s="932"/>
      <c r="S287" s="932"/>
      <c r="T287" s="932"/>
      <c r="U287" s="932"/>
      <c r="V287" s="926">
        <v>0</v>
      </c>
      <c r="W287" s="926">
        <v>0</v>
      </c>
      <c r="X287" s="926">
        <v>0</v>
      </c>
      <c r="Y287" s="924">
        <v>40543</v>
      </c>
      <c r="Z287" s="924">
        <v>40178</v>
      </c>
      <c r="AA287" s="24"/>
      <c r="AB287" s="24">
        <v>3431995</v>
      </c>
      <c r="AC287" s="24"/>
      <c r="AD287" s="24"/>
      <c r="AE287" s="24"/>
      <c r="AF287" s="24"/>
      <c r="AG287" s="24"/>
      <c r="AH287" s="24"/>
      <c r="AI287" s="24"/>
      <c r="AJ287" s="26" t="str">
        <f>AJ281</f>
        <v>ING. DORYAN LOZANO DEVIA</v>
      </c>
      <c r="AK287" s="25">
        <f>AB287</f>
        <v>3431995</v>
      </c>
      <c r="AL287" s="39" t="s">
        <v>1547</v>
      </c>
      <c r="AM287" s="26" t="s">
        <v>1548</v>
      </c>
      <c r="AN287" s="26">
        <v>3125193600</v>
      </c>
      <c r="AO287" s="53"/>
      <c r="AP287" s="276" t="s">
        <v>1857</v>
      </c>
      <c r="AQ287" s="345" t="s">
        <v>1857</v>
      </c>
      <c r="AR287" s="276"/>
      <c r="AS287" s="23"/>
    </row>
    <row r="288" spans="1:45" x14ac:dyDescent="0.25">
      <c r="B288" s="43"/>
      <c r="C288" s="44"/>
      <c r="D288" s="44"/>
      <c r="E288" s="44"/>
      <c r="F288" s="44"/>
      <c r="G288" s="44"/>
      <c r="H288" s="44"/>
      <c r="I288" s="44"/>
      <c r="J288" s="44"/>
      <c r="K288" s="3"/>
      <c r="L288" s="44"/>
      <c r="M288" s="44"/>
      <c r="N288" s="44"/>
      <c r="O288" s="44"/>
      <c r="P288" s="44"/>
      <c r="Q288" s="68"/>
      <c r="R288" s="61"/>
      <c r="S288" s="61"/>
      <c r="T288" s="61"/>
      <c r="U288" s="61"/>
      <c r="AA288" s="45"/>
      <c r="AB288" s="45"/>
      <c r="AC288" s="45"/>
      <c r="AD288" s="45"/>
      <c r="AE288" s="45"/>
      <c r="AF288" s="45"/>
      <c r="AG288" s="45"/>
      <c r="AH288" s="45"/>
      <c r="AI288" s="45"/>
      <c r="AO288" s="906"/>
    </row>
    <row r="289" spans="2:41" x14ac:dyDescent="0.25">
      <c r="B289" s="46"/>
      <c r="C289" s="3"/>
      <c r="D289" s="3"/>
      <c r="E289" s="3"/>
      <c r="F289" s="3"/>
      <c r="G289" s="3"/>
      <c r="H289" s="3"/>
      <c r="I289" s="3"/>
      <c r="J289" s="3"/>
      <c r="K289" s="3"/>
      <c r="L289" s="3"/>
      <c r="M289" s="3"/>
      <c r="N289" s="3"/>
      <c r="O289" s="3"/>
      <c r="P289" s="3"/>
      <c r="Q289" s="69"/>
      <c r="R289" s="61"/>
      <c r="S289" s="61"/>
      <c r="T289" s="61"/>
      <c r="U289" s="61"/>
      <c r="AA289" s="45"/>
      <c r="AB289" s="45"/>
      <c r="AC289" s="45"/>
      <c r="AD289" s="45"/>
      <c r="AE289" s="45"/>
      <c r="AF289" s="45"/>
      <c r="AG289" s="45"/>
      <c r="AH289" s="45"/>
      <c r="AI289" s="45"/>
      <c r="AO289" s="906"/>
    </row>
    <row r="290" spans="2:41" x14ac:dyDescent="0.25">
      <c r="B290" s="46"/>
      <c r="C290" s="3"/>
      <c r="D290" s="3"/>
      <c r="E290" s="3"/>
      <c r="F290" s="3"/>
      <c r="G290" s="3"/>
      <c r="H290" s="3"/>
      <c r="I290" s="3"/>
      <c r="J290" s="3"/>
      <c r="K290" s="3"/>
      <c r="L290" s="3"/>
      <c r="M290" s="3"/>
      <c r="N290" s="3"/>
      <c r="O290" s="3"/>
      <c r="P290" s="3"/>
      <c r="Q290" s="70"/>
      <c r="R290" s="62"/>
      <c r="S290" s="62"/>
      <c r="T290" s="62"/>
      <c r="U290" s="62"/>
      <c r="AA290" s="45"/>
      <c r="AB290" s="45"/>
      <c r="AC290" s="45"/>
      <c r="AD290" s="45"/>
      <c r="AE290" s="45"/>
      <c r="AF290" s="45"/>
      <c r="AG290" s="45"/>
      <c r="AH290" s="45"/>
      <c r="AI290" s="45"/>
      <c r="AO290" s="906"/>
    </row>
    <row r="291" spans="2:41" x14ac:dyDescent="0.25">
      <c r="B291" s="46"/>
      <c r="C291" s="3"/>
      <c r="D291" s="3"/>
      <c r="E291" s="3"/>
      <c r="F291" s="3"/>
      <c r="G291" s="3"/>
      <c r="H291" s="3"/>
      <c r="I291" s="3"/>
      <c r="J291" s="3"/>
      <c r="K291" s="3"/>
      <c r="L291" s="3"/>
      <c r="M291" s="3"/>
      <c r="N291" s="3"/>
      <c r="O291" s="3"/>
      <c r="P291" s="3"/>
      <c r="Q291" s="70"/>
      <c r="R291" s="62"/>
      <c r="S291" s="62"/>
      <c r="T291" s="62"/>
      <c r="U291" s="62"/>
      <c r="AA291" s="45"/>
      <c r="AB291" s="45"/>
      <c r="AC291" s="45"/>
      <c r="AD291" s="45"/>
      <c r="AE291" s="45"/>
      <c r="AF291" s="45"/>
      <c r="AG291" s="45"/>
      <c r="AH291" s="45"/>
      <c r="AI291" s="45"/>
      <c r="AO291" s="906"/>
    </row>
    <row r="292" spans="2:41" x14ac:dyDescent="0.25">
      <c r="B292" s="46"/>
      <c r="C292" s="3"/>
      <c r="D292" s="3"/>
      <c r="E292" s="3"/>
      <c r="F292" s="3"/>
      <c r="G292" s="3"/>
      <c r="H292" s="3"/>
      <c r="I292" s="3"/>
      <c r="J292" s="3"/>
      <c r="K292" s="3"/>
      <c r="L292" s="3"/>
      <c r="M292" s="3"/>
      <c r="N292" s="3"/>
      <c r="O292" s="3"/>
      <c r="P292" s="3"/>
      <c r="Q292" s="70"/>
      <c r="R292" s="62"/>
      <c r="S292" s="62"/>
      <c r="T292" s="62"/>
      <c r="U292" s="62"/>
      <c r="AA292" s="45"/>
      <c r="AB292" s="45"/>
      <c r="AC292" s="45"/>
      <c r="AD292" s="45"/>
      <c r="AE292" s="45"/>
      <c r="AF292" s="45"/>
      <c r="AG292" s="45"/>
      <c r="AH292" s="45"/>
      <c r="AI292" s="45"/>
      <c r="AO292" s="906"/>
    </row>
    <row r="293" spans="2:41" x14ac:dyDescent="0.25">
      <c r="B293" s="46"/>
      <c r="C293" s="3"/>
      <c r="D293" s="3"/>
      <c r="E293" s="3"/>
      <c r="F293" s="3"/>
      <c r="G293" s="3"/>
      <c r="H293" s="3"/>
      <c r="I293" s="3"/>
      <c r="J293" s="3"/>
      <c r="K293" s="3"/>
      <c r="L293" s="3"/>
      <c r="M293" s="3"/>
      <c r="N293" s="3"/>
      <c r="O293" s="3"/>
      <c r="P293" s="3"/>
      <c r="Q293" s="70"/>
      <c r="R293" s="62"/>
      <c r="S293" s="62"/>
      <c r="T293" s="62"/>
      <c r="U293" s="62"/>
      <c r="AA293" s="45"/>
      <c r="AB293" s="45"/>
      <c r="AC293" s="45"/>
      <c r="AD293" s="45"/>
      <c r="AE293" s="45"/>
      <c r="AF293" s="45"/>
      <c r="AG293" s="45"/>
      <c r="AH293" s="45"/>
      <c r="AI293" s="45"/>
      <c r="AO293" s="906"/>
    </row>
    <row r="294" spans="2:41" x14ac:dyDescent="0.25">
      <c r="B294" s="46"/>
      <c r="C294" s="3"/>
      <c r="D294" s="3"/>
      <c r="E294" s="3"/>
      <c r="F294" s="3"/>
      <c r="G294" s="3"/>
      <c r="H294" s="3"/>
      <c r="I294" s="3"/>
      <c r="J294" s="3"/>
      <c r="K294" s="3"/>
      <c r="L294" s="3"/>
      <c r="M294" s="3"/>
      <c r="N294" s="3"/>
      <c r="O294" s="3"/>
      <c r="P294" s="3"/>
      <c r="Q294" s="70"/>
      <c r="R294" s="62"/>
      <c r="S294" s="62"/>
      <c r="T294" s="62"/>
      <c r="U294" s="62"/>
      <c r="AA294" s="45"/>
      <c r="AB294" s="45"/>
      <c r="AC294" s="45"/>
      <c r="AD294" s="45"/>
      <c r="AE294" s="45"/>
      <c r="AF294" s="45"/>
      <c r="AG294" s="45"/>
      <c r="AH294" s="45"/>
      <c r="AI294" s="45"/>
      <c r="AO294" s="906"/>
    </row>
    <row r="295" spans="2:41" x14ac:dyDescent="0.25">
      <c r="B295" s="46"/>
      <c r="C295" s="3"/>
      <c r="D295" s="3"/>
      <c r="E295" s="3"/>
      <c r="F295" s="3"/>
      <c r="G295" s="3"/>
      <c r="H295" s="3"/>
      <c r="I295" s="3"/>
      <c r="J295" s="3"/>
      <c r="K295" s="3"/>
      <c r="L295" s="3"/>
      <c r="M295" s="3"/>
      <c r="N295" s="3"/>
      <c r="O295" s="3"/>
      <c r="P295" s="3"/>
      <c r="Q295" s="70"/>
      <c r="R295" s="62"/>
      <c r="S295" s="62"/>
      <c r="T295" s="62"/>
      <c r="U295" s="62"/>
      <c r="AA295" s="45"/>
      <c r="AB295" s="45"/>
      <c r="AC295" s="45"/>
      <c r="AD295" s="45"/>
      <c r="AE295" s="45"/>
      <c r="AF295" s="45"/>
      <c r="AG295" s="45"/>
      <c r="AH295" s="45"/>
      <c r="AI295" s="45"/>
      <c r="AO295" s="906"/>
    </row>
    <row r="296" spans="2:41" x14ac:dyDescent="0.25">
      <c r="B296" s="46"/>
      <c r="C296" s="3"/>
      <c r="D296" s="3"/>
      <c r="E296" s="3"/>
      <c r="F296" s="3"/>
      <c r="G296" s="3"/>
      <c r="H296" s="3"/>
      <c r="I296" s="3"/>
      <c r="J296" s="3"/>
      <c r="K296" s="3"/>
      <c r="L296" s="3"/>
      <c r="M296" s="3"/>
      <c r="N296" s="3"/>
      <c r="O296" s="3"/>
      <c r="P296" s="3"/>
      <c r="Q296" s="70"/>
      <c r="R296" s="62"/>
      <c r="S296" s="62"/>
      <c r="T296" s="62"/>
      <c r="U296" s="62"/>
      <c r="AA296" s="45"/>
      <c r="AB296" s="45"/>
      <c r="AC296" s="45"/>
      <c r="AD296" s="45"/>
      <c r="AE296" s="45"/>
      <c r="AF296" s="45"/>
      <c r="AG296" s="45"/>
      <c r="AH296" s="45"/>
      <c r="AI296" s="45"/>
      <c r="AO296" s="906"/>
    </row>
    <row r="297" spans="2:41" x14ac:dyDescent="0.25">
      <c r="B297" s="47"/>
      <c r="C297" s="8"/>
      <c r="D297" s="8"/>
      <c r="E297" s="8"/>
      <c r="F297" s="8"/>
      <c r="G297" s="8"/>
      <c r="H297" s="8"/>
      <c r="I297" s="8"/>
      <c r="J297" s="8"/>
      <c r="K297" s="8"/>
      <c r="L297" s="8"/>
      <c r="M297" s="8"/>
      <c r="N297" s="8"/>
      <c r="O297" s="8"/>
      <c r="P297" s="8"/>
      <c r="Q297" s="71"/>
      <c r="R297" s="62"/>
      <c r="S297" s="62"/>
      <c r="T297" s="62"/>
      <c r="U297" s="62"/>
      <c r="AA297" s="45"/>
      <c r="AB297" s="45"/>
      <c r="AC297" s="45"/>
      <c r="AD297" s="45"/>
      <c r="AE297" s="45"/>
      <c r="AF297" s="45"/>
      <c r="AG297" s="45"/>
      <c r="AH297" s="45"/>
      <c r="AI297" s="45"/>
      <c r="AO297" s="906"/>
    </row>
    <row r="298" spans="2:41" x14ac:dyDescent="0.25">
      <c r="AA298" s="45"/>
      <c r="AB298" s="45"/>
      <c r="AC298" s="45"/>
      <c r="AD298" s="45"/>
      <c r="AE298" s="45"/>
      <c r="AF298" s="45"/>
      <c r="AG298" s="45"/>
      <c r="AH298" s="45"/>
      <c r="AI298" s="45"/>
      <c r="AO298" s="906"/>
    </row>
    <row r="299" spans="2:41" x14ac:dyDescent="0.25">
      <c r="AA299" s="45"/>
      <c r="AB299" s="45"/>
      <c r="AC299" s="45"/>
      <c r="AD299" s="45"/>
      <c r="AE299" s="45"/>
      <c r="AF299" s="45"/>
      <c r="AG299" s="45"/>
      <c r="AH299" s="45"/>
      <c r="AI299" s="45"/>
      <c r="AO299" s="906"/>
    </row>
    <row r="300" spans="2:41" x14ac:dyDescent="0.25">
      <c r="J300" s="65"/>
      <c r="K300" s="65"/>
      <c r="L300" s="65"/>
      <c r="M300" s="51"/>
      <c r="N300" s="51"/>
      <c r="AA300" s="45"/>
      <c r="AB300" s="45"/>
      <c r="AC300" s="45"/>
      <c r="AD300" s="45"/>
      <c r="AE300" s="45"/>
      <c r="AF300" s="45"/>
      <c r="AG300" s="45"/>
      <c r="AH300" s="45"/>
      <c r="AI300" s="45"/>
      <c r="AO300" s="906"/>
    </row>
    <row r="301" spans="2:41" x14ac:dyDescent="0.25">
      <c r="J301" s="65"/>
      <c r="K301" s="65"/>
      <c r="L301" s="65"/>
      <c r="M301" s="65"/>
      <c r="N301" s="65"/>
      <c r="AA301" s="45"/>
      <c r="AB301" s="45"/>
      <c r="AC301" s="45"/>
      <c r="AD301" s="45"/>
      <c r="AE301" s="45"/>
      <c r="AF301" s="45"/>
      <c r="AG301" s="45"/>
      <c r="AH301" s="45"/>
      <c r="AI301" s="45"/>
      <c r="AO301" s="906"/>
    </row>
    <row r="302" spans="2:41" x14ac:dyDescent="0.25">
      <c r="E302" s="48"/>
      <c r="H302" s="65"/>
      <c r="I302" s="65"/>
      <c r="J302" s="65"/>
      <c r="K302" s="65"/>
      <c r="L302" s="65"/>
      <c r="M302" s="65"/>
      <c r="N302" s="65"/>
      <c r="AA302" s="45"/>
      <c r="AB302" s="45"/>
      <c r="AC302" s="45"/>
      <c r="AD302" s="45"/>
      <c r="AE302" s="45"/>
      <c r="AF302" s="45"/>
      <c r="AG302" s="45"/>
      <c r="AH302" s="45"/>
      <c r="AI302" s="45"/>
      <c r="AO302" s="906"/>
    </row>
    <row r="303" spans="2:41" x14ac:dyDescent="0.25">
      <c r="E303" s="48"/>
      <c r="H303" s="65"/>
      <c r="I303" s="65"/>
      <c r="J303" s="65"/>
      <c r="K303" s="65"/>
      <c r="L303" s="65"/>
      <c r="M303" s="65"/>
      <c r="N303" s="65"/>
      <c r="AA303" s="45"/>
      <c r="AB303" s="45"/>
      <c r="AC303" s="45"/>
      <c r="AD303" s="45"/>
      <c r="AE303" s="45"/>
      <c r="AF303" s="45"/>
      <c r="AG303" s="45"/>
      <c r="AH303" s="45"/>
      <c r="AI303" s="45"/>
      <c r="AO303" s="906"/>
    </row>
    <row r="304" spans="2:41" x14ac:dyDescent="0.25">
      <c r="E304" s="48"/>
      <c r="H304" s="65"/>
      <c r="I304" s="65"/>
      <c r="J304" s="65"/>
      <c r="K304" s="65"/>
      <c r="L304" s="65"/>
      <c r="N304" s="52"/>
      <c r="AA304" s="45"/>
      <c r="AB304" s="45"/>
      <c r="AC304" s="45"/>
      <c r="AD304" s="45"/>
      <c r="AE304" s="45"/>
      <c r="AF304" s="45"/>
      <c r="AG304" s="45"/>
      <c r="AH304" s="45"/>
      <c r="AI304" s="45"/>
      <c r="AO304" s="906"/>
    </row>
    <row r="305" spans="3:45" x14ac:dyDescent="0.25">
      <c r="H305" s="65"/>
      <c r="I305" s="65"/>
      <c r="J305" s="65"/>
      <c r="K305" s="65"/>
      <c r="L305" s="65"/>
      <c r="N305" s="52"/>
      <c r="AA305" s="45"/>
      <c r="AB305" s="45"/>
      <c r="AC305" s="45"/>
      <c r="AD305" s="45"/>
      <c r="AE305" s="45"/>
      <c r="AF305" s="45"/>
      <c r="AG305" s="45"/>
      <c r="AH305" s="45"/>
      <c r="AI305" s="45"/>
      <c r="AO305" s="906"/>
    </row>
    <row r="306" spans="3:45" x14ac:dyDescent="0.25">
      <c r="H306" s="65"/>
      <c r="I306" s="65"/>
      <c r="J306" s="65"/>
      <c r="K306" s="65"/>
      <c r="L306" s="65"/>
      <c r="M306" s="65"/>
      <c r="N306" s="65"/>
      <c r="O306" s="65"/>
      <c r="P306" s="65"/>
      <c r="Q306" s="357"/>
      <c r="Z306" s="65"/>
      <c r="AA306" s="65"/>
      <c r="AB306" s="65"/>
      <c r="AC306" s="65"/>
      <c r="AD306" s="65"/>
      <c r="AE306" s="65"/>
      <c r="AF306" s="65"/>
      <c r="AG306" s="65"/>
      <c r="AH306" s="45"/>
      <c r="AI306" s="45"/>
      <c r="AO306" s="906"/>
    </row>
    <row r="307" spans="3:45" x14ac:dyDescent="0.25">
      <c r="H307" s="65"/>
      <c r="I307" s="65"/>
      <c r="J307" s="65"/>
      <c r="K307" s="65"/>
      <c r="L307" s="65"/>
      <c r="M307" s="65"/>
      <c r="N307" s="65"/>
      <c r="O307" s="65"/>
      <c r="P307" s="65"/>
      <c r="Q307" s="357"/>
      <c r="Z307" s="65"/>
      <c r="AA307" s="65"/>
      <c r="AB307" s="65"/>
      <c r="AC307" s="65"/>
      <c r="AD307" s="65"/>
      <c r="AE307" s="65"/>
      <c r="AF307" s="65"/>
      <c r="AG307" s="65"/>
      <c r="AH307" s="45"/>
      <c r="AI307" s="45"/>
      <c r="AO307" s="906"/>
    </row>
    <row r="308" spans="3:45" x14ac:dyDescent="0.25">
      <c r="H308" s="65"/>
      <c r="I308" s="65"/>
      <c r="J308" s="65"/>
      <c r="K308" s="65"/>
      <c r="L308" s="65"/>
      <c r="M308" s="65"/>
      <c r="N308" s="65"/>
      <c r="O308" s="65"/>
      <c r="P308" s="65"/>
      <c r="Q308" s="357"/>
      <c r="Z308" s="65"/>
      <c r="AA308" s="65"/>
      <c r="AB308" s="65"/>
      <c r="AC308" s="221"/>
      <c r="AD308" s="65"/>
      <c r="AE308" s="65"/>
      <c r="AF308" s="65"/>
      <c r="AG308" s="65"/>
      <c r="AH308" s="45"/>
      <c r="AI308" s="45"/>
      <c r="AK308" s="65"/>
      <c r="AL308" s="65"/>
      <c r="AO308" s="906"/>
    </row>
    <row r="309" spans="3:45" x14ac:dyDescent="0.25">
      <c r="H309" s="65"/>
      <c r="I309" s="65"/>
      <c r="J309" s="65"/>
      <c r="K309" s="65"/>
      <c r="L309" s="65"/>
      <c r="M309" s="65"/>
      <c r="N309" s="65"/>
      <c r="O309" s="65"/>
      <c r="P309" s="65"/>
      <c r="Q309" s="357"/>
      <c r="Z309" s="65"/>
      <c r="AA309" s="65"/>
      <c r="AB309" s="65"/>
      <c r="AC309" s="221"/>
      <c r="AD309" s="65"/>
      <c r="AE309" s="65"/>
      <c r="AF309" s="65"/>
      <c r="AG309" s="65"/>
      <c r="AH309" s="45"/>
      <c r="AI309" s="45"/>
      <c r="AK309" s="65"/>
      <c r="AL309" s="65"/>
      <c r="AO309" s="906"/>
    </row>
    <row r="310" spans="3:45" x14ac:dyDescent="0.25">
      <c r="H310" s="65"/>
      <c r="I310" s="65"/>
      <c r="J310" s="65"/>
      <c r="K310" s="65"/>
      <c r="L310" s="65"/>
      <c r="M310" s="65"/>
      <c r="N310" s="65"/>
      <c r="O310" s="65"/>
      <c r="P310" s="65"/>
      <c r="Q310" s="357"/>
      <c r="Z310" s="65"/>
      <c r="AA310" s="65"/>
      <c r="AB310" s="65"/>
      <c r="AC310" s="387"/>
      <c r="AD310" s="65"/>
      <c r="AE310" s="65"/>
      <c r="AF310" s="65"/>
      <c r="AG310" s="65"/>
      <c r="AH310" s="48"/>
      <c r="AI310" s="45"/>
      <c r="AK310" s="65"/>
      <c r="AL310" s="65"/>
      <c r="AO310" s="906"/>
    </row>
    <row r="311" spans="3:45" x14ac:dyDescent="0.25">
      <c r="H311" s="65"/>
      <c r="I311" s="65"/>
      <c r="J311" s="65"/>
      <c r="K311" s="65"/>
      <c r="L311" s="65"/>
      <c r="M311" s="65"/>
      <c r="N311" s="65"/>
      <c r="O311" s="65"/>
      <c r="P311" s="65"/>
      <c r="Q311" s="357"/>
      <c r="Z311" s="65"/>
      <c r="AA311" s="65"/>
      <c r="AB311" s="65"/>
      <c r="AC311" s="65"/>
      <c r="AD311" s="65"/>
      <c r="AE311" s="65"/>
      <c r="AF311" s="65"/>
      <c r="AG311" s="65"/>
      <c r="AH311" s="45"/>
      <c r="AI311" s="45"/>
      <c r="AK311" s="65"/>
      <c r="AL311" s="65"/>
      <c r="AO311" s="906"/>
    </row>
    <row r="312" spans="3:45" x14ac:dyDescent="0.25">
      <c r="H312" s="65"/>
      <c r="I312" s="65"/>
      <c r="J312" s="65"/>
      <c r="K312" s="65"/>
      <c r="L312" s="65"/>
      <c r="M312" s="65"/>
      <c r="N312" s="65"/>
      <c r="O312" s="65"/>
      <c r="P312" s="65"/>
      <c r="Q312" s="357"/>
      <c r="Z312" s="65"/>
      <c r="AA312" s="65"/>
      <c r="AB312" s="65"/>
      <c r="AC312" s="65"/>
      <c r="AD312" s="65"/>
      <c r="AE312" s="65"/>
      <c r="AF312" s="65"/>
      <c r="AG312" s="65"/>
      <c r="AH312" s="45"/>
      <c r="AI312" s="45"/>
      <c r="AK312" s="65"/>
      <c r="AL312" s="65"/>
      <c r="AO312" s="906"/>
    </row>
    <row r="313" spans="3:45" x14ac:dyDescent="0.25">
      <c r="H313" s="65"/>
      <c r="I313" s="65"/>
      <c r="J313" s="65"/>
      <c r="K313" s="65"/>
      <c r="L313" s="65"/>
      <c r="M313" s="65"/>
      <c r="N313" s="65"/>
      <c r="O313" s="65"/>
      <c r="P313" s="65"/>
      <c r="Q313" s="357"/>
      <c r="Z313" s="65"/>
      <c r="AA313" s="65"/>
      <c r="AB313" s="65"/>
      <c r="AC313" s="221"/>
      <c r="AD313" s="65"/>
      <c r="AE313" s="65"/>
      <c r="AF313" s="65"/>
      <c r="AG313" s="65"/>
      <c r="AH313" s="45"/>
      <c r="AI313" s="45"/>
      <c r="AK313" s="65"/>
      <c r="AL313" s="65"/>
      <c r="AO313" s="906"/>
    </row>
    <row r="314" spans="3:45" s="65" customFormat="1" x14ac:dyDescent="0.25">
      <c r="Q314" s="357"/>
      <c r="R314" s="703"/>
      <c r="S314" s="703"/>
      <c r="T314" s="703"/>
      <c r="U314" s="703"/>
      <c r="AO314" s="906"/>
      <c r="AP314" s="1278"/>
      <c r="AQ314" s="1279"/>
      <c r="AR314" s="1278"/>
      <c r="AS314" s="941"/>
    </row>
    <row r="315" spans="3:45" s="65" customFormat="1" x14ac:dyDescent="0.25">
      <c r="C315" s="704"/>
      <c r="Q315" s="357"/>
      <c r="R315" s="703"/>
      <c r="S315" s="703"/>
      <c r="T315" s="703"/>
      <c r="U315" s="703"/>
      <c r="AO315" s="906"/>
      <c r="AP315" s="1278"/>
      <c r="AQ315" s="1279"/>
      <c r="AR315" s="1278"/>
      <c r="AS315" s="941"/>
    </row>
    <row r="316" spans="3:45" s="65" customFormat="1" ht="15.75" x14ac:dyDescent="0.25">
      <c r="L316" s="1286"/>
      <c r="M316" s="1286"/>
      <c r="N316" s="1286"/>
      <c r="O316" s="1286"/>
      <c r="P316" s="1286"/>
      <c r="Q316" s="357"/>
      <c r="R316" s="703"/>
      <c r="S316" s="703"/>
      <c r="T316" s="703"/>
      <c r="U316" s="703"/>
      <c r="AO316" s="906"/>
      <c r="AP316" s="1278"/>
      <c r="AQ316" s="1279"/>
      <c r="AR316" s="1278"/>
      <c r="AS316" s="941"/>
    </row>
    <row r="317" spans="3:45" s="65" customFormat="1" ht="15.75" x14ac:dyDescent="0.25">
      <c r="L317" s="1286"/>
      <c r="M317" s="1286"/>
      <c r="N317" s="1286"/>
      <c r="O317" s="1286"/>
      <c r="P317" s="1286"/>
      <c r="Q317" s="357"/>
      <c r="R317" s="703"/>
      <c r="S317" s="703"/>
      <c r="T317" s="703"/>
      <c r="U317" s="703"/>
      <c r="AO317" s="906"/>
      <c r="AP317" s="1278"/>
      <c r="AQ317" s="1279"/>
      <c r="AR317" s="1278"/>
      <c r="AS317" s="941"/>
    </row>
    <row r="318" spans="3:45" s="65" customFormat="1" ht="15.75" x14ac:dyDescent="0.25">
      <c r="L318" s="1286"/>
      <c r="M318" s="1286"/>
      <c r="N318" s="1286"/>
      <c r="O318" s="1286"/>
      <c r="P318" s="1286"/>
      <c r="Q318" s="357"/>
      <c r="R318" s="703"/>
      <c r="S318" s="703"/>
      <c r="T318" s="703"/>
      <c r="U318" s="703"/>
      <c r="AO318" s="906"/>
      <c r="AP318" s="1278"/>
      <c r="AQ318" s="1279"/>
      <c r="AR318" s="1278"/>
      <c r="AS318" s="941"/>
    </row>
    <row r="319" spans="3:45" s="65" customFormat="1" ht="15.75" x14ac:dyDescent="0.25">
      <c r="L319" s="1286"/>
      <c r="M319" s="1286"/>
      <c r="N319" s="1286"/>
      <c r="O319" s="1286"/>
      <c r="P319" s="1286"/>
      <c r="Q319" s="357"/>
      <c r="R319" s="703"/>
      <c r="S319" s="703"/>
      <c r="T319" s="703"/>
      <c r="U319" s="703"/>
      <c r="AO319" s="906"/>
      <c r="AP319" s="1278"/>
      <c r="AQ319" s="1279"/>
      <c r="AR319" s="1278"/>
      <c r="AS319" s="941"/>
    </row>
    <row r="320" spans="3:45" s="65" customFormat="1" ht="15.75" x14ac:dyDescent="0.25">
      <c r="L320" s="1286"/>
      <c r="M320" s="1286"/>
      <c r="N320" s="1286"/>
      <c r="O320" s="1286"/>
      <c r="P320" s="1286"/>
      <c r="Q320" s="357"/>
      <c r="R320" s="703"/>
      <c r="S320" s="703"/>
      <c r="T320" s="703"/>
      <c r="U320" s="703"/>
      <c r="AO320" s="906"/>
      <c r="AP320" s="1278"/>
      <c r="AQ320" s="1279"/>
      <c r="AR320" s="1278"/>
      <c r="AS320" s="941"/>
    </row>
    <row r="321" spans="12:45" s="65" customFormat="1" ht="15.75" x14ac:dyDescent="0.25">
      <c r="L321" s="1286"/>
      <c r="M321" s="1286"/>
      <c r="N321" s="1286"/>
      <c r="O321" s="1286"/>
      <c r="P321" s="1286"/>
      <c r="Q321" s="357"/>
      <c r="R321" s="703"/>
      <c r="S321" s="703"/>
      <c r="T321" s="703"/>
      <c r="U321" s="703"/>
      <c r="AO321" s="906"/>
      <c r="AP321" s="1278"/>
      <c r="AQ321" s="1279"/>
      <c r="AR321" s="1278"/>
      <c r="AS321" s="941"/>
    </row>
    <row r="322" spans="12:45" s="65" customFormat="1" ht="15.75" x14ac:dyDescent="0.25">
      <c r="L322" s="1286"/>
      <c r="M322" s="1286"/>
      <c r="N322" s="1286"/>
      <c r="O322" s="1286"/>
      <c r="P322" s="1286"/>
      <c r="Q322" s="357"/>
      <c r="R322" s="703"/>
      <c r="S322" s="703"/>
      <c r="T322" s="703"/>
      <c r="U322" s="703"/>
      <c r="AO322" s="906"/>
      <c r="AP322" s="1278"/>
      <c r="AQ322" s="1279"/>
      <c r="AR322" s="1278"/>
      <c r="AS322" s="941"/>
    </row>
    <row r="323" spans="12:45" s="65" customFormat="1" ht="15.75" x14ac:dyDescent="0.25">
      <c r="L323" s="1286"/>
      <c r="M323" s="1286"/>
      <c r="N323" s="1286"/>
      <c r="O323" s="1286"/>
      <c r="P323" s="1286"/>
      <c r="Q323" s="357"/>
      <c r="R323" s="703"/>
      <c r="S323" s="703"/>
      <c r="T323" s="703"/>
      <c r="U323" s="703"/>
      <c r="AO323" s="906"/>
      <c r="AP323" s="1278"/>
      <c r="AQ323" s="1279"/>
      <c r="AR323" s="1278"/>
      <c r="AS323" s="941"/>
    </row>
    <row r="324" spans="12:45" s="65" customFormat="1" ht="15.75" x14ac:dyDescent="0.25">
      <c r="L324" s="1286"/>
      <c r="M324" s="1286"/>
      <c r="N324" s="1286"/>
      <c r="O324" s="1286"/>
      <c r="P324" s="1286"/>
      <c r="Q324" s="357"/>
      <c r="R324" s="703"/>
      <c r="S324" s="703"/>
      <c r="T324" s="703"/>
      <c r="U324" s="703"/>
      <c r="AO324" s="906"/>
      <c r="AP324" s="1278"/>
      <c r="AQ324" s="1279"/>
      <c r="AR324" s="1278"/>
      <c r="AS324" s="941"/>
    </row>
    <row r="325" spans="12:45" s="65" customFormat="1" ht="15.75" x14ac:dyDescent="0.25">
      <c r="L325" s="1286"/>
      <c r="M325" s="1286"/>
      <c r="N325" s="1286"/>
      <c r="O325" s="1286"/>
      <c r="P325" s="1286"/>
      <c r="Q325" s="357"/>
      <c r="R325" s="703"/>
      <c r="S325" s="703"/>
      <c r="T325" s="703"/>
      <c r="U325" s="703"/>
      <c r="AO325" s="906"/>
      <c r="AP325" s="1278"/>
      <c r="AQ325" s="1279"/>
      <c r="AR325" s="1278"/>
      <c r="AS325" s="941"/>
    </row>
    <row r="326" spans="12:45" s="65" customFormat="1" ht="15.75" x14ac:dyDescent="0.25">
      <c r="L326" s="1286"/>
      <c r="M326" s="1286"/>
      <c r="N326" s="1286"/>
      <c r="O326" s="1286"/>
      <c r="P326" s="1286"/>
      <c r="Q326" s="357"/>
      <c r="R326" s="703"/>
      <c r="S326" s="703"/>
      <c r="T326" s="703"/>
      <c r="U326" s="703"/>
      <c r="AO326" s="906"/>
      <c r="AP326" s="1278"/>
      <c r="AQ326" s="1279"/>
      <c r="AR326" s="1278"/>
      <c r="AS326" s="941"/>
    </row>
    <row r="327" spans="12:45" s="65" customFormat="1" ht="15.75" x14ac:dyDescent="0.25">
      <c r="L327" s="1286"/>
      <c r="M327" s="1286"/>
      <c r="N327" s="1286"/>
      <c r="O327" s="1286"/>
      <c r="P327" s="1286"/>
      <c r="Q327" s="357"/>
      <c r="R327" s="703"/>
      <c r="S327" s="703"/>
      <c r="T327" s="703"/>
      <c r="U327" s="703"/>
      <c r="AO327" s="906"/>
      <c r="AP327" s="1278"/>
      <c r="AQ327" s="1279"/>
      <c r="AR327" s="1278"/>
      <c r="AS327" s="941"/>
    </row>
    <row r="328" spans="12:45" s="65" customFormat="1" x14ac:dyDescent="0.25">
      <c r="Q328" s="357"/>
      <c r="R328" s="703"/>
      <c r="S328" s="703"/>
      <c r="T328" s="703"/>
      <c r="U328" s="703"/>
      <c r="AO328" s="906"/>
      <c r="AP328" s="1278"/>
      <c r="AQ328" s="1279"/>
      <c r="AR328" s="1278"/>
      <c r="AS328" s="941"/>
    </row>
    <row r="329" spans="12:45" s="65" customFormat="1" x14ac:dyDescent="0.25">
      <c r="Q329" s="357"/>
      <c r="R329" s="703"/>
      <c r="S329" s="703"/>
      <c r="T329" s="703"/>
      <c r="U329" s="703"/>
      <c r="AO329" s="906"/>
      <c r="AP329" s="1278"/>
      <c r="AQ329" s="1279"/>
      <c r="AR329" s="1278"/>
      <c r="AS329" s="941"/>
    </row>
    <row r="330" spans="12:45" s="65" customFormat="1" x14ac:dyDescent="0.25">
      <c r="Q330" s="357"/>
      <c r="R330" s="703"/>
      <c r="S330" s="703"/>
      <c r="T330" s="703"/>
      <c r="U330" s="703"/>
      <c r="AO330" s="906"/>
      <c r="AP330" s="1278"/>
      <c r="AQ330" s="1279"/>
      <c r="AR330" s="1278"/>
      <c r="AS330" s="941"/>
    </row>
    <row r="331" spans="12:45" s="65" customFormat="1" x14ac:dyDescent="0.25">
      <c r="Q331" s="357"/>
      <c r="R331" s="703"/>
      <c r="S331" s="703"/>
      <c r="T331" s="703"/>
      <c r="U331" s="703"/>
      <c r="AO331" s="906"/>
      <c r="AP331" s="1278"/>
      <c r="AQ331" s="1279"/>
      <c r="AR331" s="1278"/>
      <c r="AS331" s="941"/>
    </row>
    <row r="332" spans="12:45" s="65" customFormat="1" x14ac:dyDescent="0.25">
      <c r="Q332" s="357"/>
      <c r="R332" s="703"/>
      <c r="S332" s="703"/>
      <c r="T332" s="703"/>
      <c r="U332" s="703"/>
      <c r="AO332" s="906"/>
      <c r="AP332" s="1278"/>
      <c r="AQ332" s="1279"/>
      <c r="AR332" s="1278"/>
      <c r="AS332" s="941"/>
    </row>
    <row r="333" spans="12:45" s="65" customFormat="1" x14ac:dyDescent="0.25">
      <c r="Q333" s="357"/>
      <c r="R333" s="703"/>
      <c r="S333" s="703"/>
      <c r="T333" s="703"/>
      <c r="U333" s="703"/>
      <c r="AO333" s="906"/>
      <c r="AP333" s="1278"/>
      <c r="AQ333" s="1279"/>
      <c r="AR333" s="1278"/>
      <c r="AS333" s="941"/>
    </row>
    <row r="334" spans="12:45" s="65" customFormat="1" x14ac:dyDescent="0.25">
      <c r="Q334" s="357"/>
      <c r="R334" s="703"/>
      <c r="S334" s="703"/>
      <c r="T334" s="703"/>
      <c r="U334" s="703"/>
      <c r="AO334" s="906"/>
      <c r="AP334" s="1278"/>
      <c r="AQ334" s="1279"/>
      <c r="AR334" s="1278"/>
      <c r="AS334" s="941"/>
    </row>
    <row r="335" spans="12:45" s="65" customFormat="1" x14ac:dyDescent="0.25">
      <c r="Q335" s="357"/>
      <c r="R335" s="703"/>
      <c r="S335" s="703"/>
      <c r="T335" s="703"/>
      <c r="U335" s="703"/>
      <c r="AO335" s="906"/>
      <c r="AP335" s="1278"/>
      <c r="AQ335" s="1279"/>
      <c r="AR335" s="1278"/>
      <c r="AS335" s="941"/>
    </row>
    <row r="336" spans="12:45" s="65" customFormat="1" x14ac:dyDescent="0.25">
      <c r="Q336" s="357"/>
      <c r="R336" s="703"/>
      <c r="S336" s="703"/>
      <c r="T336" s="703"/>
      <c r="U336" s="703"/>
      <c r="AO336" s="906"/>
      <c r="AP336" s="1278"/>
      <c r="AQ336" s="1279"/>
      <c r="AR336" s="1278"/>
      <c r="AS336" s="941"/>
    </row>
    <row r="337" spans="17:45" s="65" customFormat="1" x14ac:dyDescent="0.25">
      <c r="Q337" s="357"/>
      <c r="R337" s="703"/>
      <c r="S337" s="703"/>
      <c r="T337" s="703"/>
      <c r="U337" s="703"/>
      <c r="AO337" s="906"/>
      <c r="AP337" s="1278"/>
      <c r="AQ337" s="1279"/>
      <c r="AR337" s="1278"/>
      <c r="AS337" s="941"/>
    </row>
    <row r="338" spans="17:45" s="65" customFormat="1" x14ac:dyDescent="0.25">
      <c r="Q338" s="357"/>
      <c r="R338" s="703"/>
      <c r="S338" s="703"/>
      <c r="T338" s="703"/>
      <c r="U338" s="703"/>
      <c r="AO338" s="906"/>
      <c r="AP338" s="1278"/>
      <c r="AQ338" s="1279"/>
      <c r="AR338" s="1278"/>
      <c r="AS338" s="941"/>
    </row>
    <row r="339" spans="17:45" s="65" customFormat="1" x14ac:dyDescent="0.25">
      <c r="Q339" s="357"/>
      <c r="R339" s="703"/>
      <c r="S339" s="703"/>
      <c r="T339" s="703"/>
      <c r="U339" s="703"/>
      <c r="AO339" s="906"/>
      <c r="AP339" s="1278"/>
      <c r="AQ339" s="1279"/>
      <c r="AR339" s="1278"/>
      <c r="AS339" s="941"/>
    </row>
    <row r="340" spans="17:45" s="65" customFormat="1" x14ac:dyDescent="0.25">
      <c r="Q340" s="357"/>
      <c r="R340" s="703"/>
      <c r="S340" s="703"/>
      <c r="T340" s="703"/>
      <c r="U340" s="703"/>
      <c r="AO340" s="906"/>
      <c r="AP340" s="1278"/>
      <c r="AQ340" s="1279"/>
      <c r="AR340" s="1278"/>
      <c r="AS340" s="941"/>
    </row>
    <row r="341" spans="17:45" s="65" customFormat="1" x14ac:dyDescent="0.25">
      <c r="Q341" s="357"/>
      <c r="R341" s="703"/>
      <c r="S341" s="703"/>
      <c r="T341" s="703"/>
      <c r="U341" s="703"/>
      <c r="AO341" s="906"/>
      <c r="AP341" s="1278"/>
      <c r="AQ341" s="1279"/>
      <c r="AR341" s="1278"/>
      <c r="AS341" s="941"/>
    </row>
    <row r="342" spans="17:45" s="65" customFormat="1" x14ac:dyDescent="0.25">
      <c r="Q342" s="357"/>
      <c r="R342" s="703"/>
      <c r="S342" s="703"/>
      <c r="T342" s="703"/>
      <c r="U342" s="703"/>
      <c r="AO342" s="906"/>
      <c r="AP342" s="1278"/>
      <c r="AQ342" s="1279"/>
      <c r="AR342" s="1278"/>
      <c r="AS342" s="941"/>
    </row>
    <row r="343" spans="17:45" s="65" customFormat="1" x14ac:dyDescent="0.25">
      <c r="Q343" s="357"/>
      <c r="R343" s="703"/>
      <c r="S343" s="703"/>
      <c r="T343" s="703"/>
      <c r="U343" s="703"/>
      <c r="AO343" s="906"/>
      <c r="AP343" s="1278"/>
      <c r="AQ343" s="1279"/>
      <c r="AR343" s="1278"/>
      <c r="AS343" s="941"/>
    </row>
    <row r="344" spans="17:45" s="65" customFormat="1" x14ac:dyDescent="0.25">
      <c r="Q344" s="357"/>
      <c r="R344" s="703"/>
      <c r="S344" s="703"/>
      <c r="T344" s="703"/>
      <c r="U344" s="703"/>
      <c r="AO344" s="906"/>
      <c r="AP344" s="1278"/>
      <c r="AQ344" s="1279"/>
      <c r="AR344" s="1278"/>
      <c r="AS344" s="941"/>
    </row>
    <row r="345" spans="17:45" s="65" customFormat="1" x14ac:dyDescent="0.25">
      <c r="Q345" s="357"/>
      <c r="R345" s="703"/>
      <c r="S345" s="703"/>
      <c r="T345" s="703"/>
      <c r="U345" s="703"/>
      <c r="AO345" s="906"/>
      <c r="AP345" s="1278"/>
      <c r="AQ345" s="1279"/>
      <c r="AR345" s="1278"/>
      <c r="AS345" s="941"/>
    </row>
    <row r="346" spans="17:45" s="65" customFormat="1" x14ac:dyDescent="0.25">
      <c r="Q346" s="357"/>
      <c r="R346" s="703"/>
      <c r="S346" s="703"/>
      <c r="T346" s="703"/>
      <c r="U346" s="703"/>
      <c r="AO346" s="906"/>
      <c r="AP346" s="1278"/>
      <c r="AQ346" s="1279"/>
      <c r="AR346" s="1278"/>
      <c r="AS346" s="941"/>
    </row>
    <row r="347" spans="17:45" s="65" customFormat="1" x14ac:dyDescent="0.25">
      <c r="Q347" s="357"/>
      <c r="R347" s="703"/>
      <c r="S347" s="703"/>
      <c r="T347" s="703"/>
      <c r="U347" s="703"/>
      <c r="AO347" s="906"/>
      <c r="AP347" s="1278"/>
      <c r="AQ347" s="1279"/>
      <c r="AR347" s="1278"/>
      <c r="AS347" s="941"/>
    </row>
    <row r="348" spans="17:45" s="65" customFormat="1" x14ac:dyDescent="0.25">
      <c r="Q348" s="357"/>
      <c r="R348" s="703"/>
      <c r="S348" s="703"/>
      <c r="T348" s="703"/>
      <c r="U348" s="703"/>
      <c r="AO348" s="906"/>
      <c r="AP348" s="1278"/>
      <c r="AQ348" s="1279"/>
      <c r="AR348" s="1278"/>
      <c r="AS348" s="941"/>
    </row>
    <row r="349" spans="17:45" s="65" customFormat="1" x14ac:dyDescent="0.25">
      <c r="Q349" s="357"/>
      <c r="R349" s="703"/>
      <c r="S349" s="703"/>
      <c r="T349" s="703"/>
      <c r="U349" s="703"/>
      <c r="AO349" s="906"/>
      <c r="AP349" s="1278"/>
      <c r="AQ349" s="1279"/>
      <c r="AR349" s="1278"/>
      <c r="AS349" s="941"/>
    </row>
    <row r="350" spans="17:45" s="65" customFormat="1" x14ac:dyDescent="0.25">
      <c r="Q350" s="357"/>
      <c r="R350" s="703"/>
      <c r="S350" s="703"/>
      <c r="T350" s="703"/>
      <c r="U350" s="703"/>
      <c r="AO350" s="906"/>
      <c r="AP350" s="1278"/>
      <c r="AQ350" s="1279"/>
      <c r="AR350" s="1278"/>
      <c r="AS350" s="941"/>
    </row>
    <row r="351" spans="17:45" s="65" customFormat="1" x14ac:dyDescent="0.25">
      <c r="Q351" s="357"/>
      <c r="R351" s="703"/>
      <c r="S351" s="703"/>
      <c r="T351" s="703"/>
      <c r="U351" s="703"/>
      <c r="AO351" s="906"/>
      <c r="AP351" s="1278"/>
      <c r="AQ351" s="1279"/>
      <c r="AR351" s="1278"/>
      <c r="AS351" s="941"/>
    </row>
    <row r="352" spans="17:45" s="65" customFormat="1" x14ac:dyDescent="0.25">
      <c r="Q352" s="357"/>
      <c r="R352" s="703"/>
      <c r="S352" s="703"/>
      <c r="T352" s="703"/>
      <c r="U352" s="703"/>
      <c r="AO352" s="906"/>
      <c r="AP352" s="1278"/>
      <c r="AQ352" s="1279"/>
      <c r="AR352" s="1278"/>
      <c r="AS352" s="941"/>
    </row>
    <row r="353" spans="17:45" s="65" customFormat="1" x14ac:dyDescent="0.25">
      <c r="Q353" s="357"/>
      <c r="R353" s="703"/>
      <c r="S353" s="703"/>
      <c r="T353" s="703"/>
      <c r="U353" s="703"/>
      <c r="AO353" s="906"/>
      <c r="AP353" s="1278"/>
      <c r="AQ353" s="1279"/>
      <c r="AR353" s="1278"/>
      <c r="AS353" s="941"/>
    </row>
    <row r="354" spans="17:45" s="65" customFormat="1" x14ac:dyDescent="0.25">
      <c r="Q354" s="357"/>
      <c r="R354" s="703"/>
      <c r="S354" s="703"/>
      <c r="T354" s="703"/>
      <c r="U354" s="703"/>
      <c r="AO354" s="906"/>
      <c r="AP354" s="1278"/>
      <c r="AQ354" s="1279"/>
      <c r="AR354" s="1278"/>
      <c r="AS354" s="941"/>
    </row>
    <row r="355" spans="17:45" s="65" customFormat="1" x14ac:dyDescent="0.25">
      <c r="Q355" s="357"/>
      <c r="R355" s="703"/>
      <c r="S355" s="703"/>
      <c r="T355" s="703"/>
      <c r="U355" s="703"/>
      <c r="AO355" s="906"/>
      <c r="AP355" s="1278"/>
      <c r="AQ355" s="1279"/>
      <c r="AR355" s="1278"/>
      <c r="AS355" s="941"/>
    </row>
    <row r="356" spans="17:45" s="65" customFormat="1" x14ac:dyDescent="0.25">
      <c r="Q356" s="357"/>
      <c r="R356" s="703"/>
      <c r="S356" s="703"/>
      <c r="T356" s="703"/>
      <c r="U356" s="703"/>
      <c r="AO356" s="906"/>
      <c r="AP356" s="1278"/>
      <c r="AQ356" s="1279"/>
      <c r="AR356" s="1278"/>
      <c r="AS356" s="941"/>
    </row>
    <row r="357" spans="17:45" s="65" customFormat="1" x14ac:dyDescent="0.25">
      <c r="Q357" s="357"/>
      <c r="R357" s="703"/>
      <c r="S357" s="703"/>
      <c r="T357" s="703"/>
      <c r="U357" s="703"/>
      <c r="AO357" s="906"/>
      <c r="AP357" s="1278"/>
      <c r="AQ357" s="1279"/>
      <c r="AR357" s="1278"/>
      <c r="AS357" s="941"/>
    </row>
    <row r="358" spans="17:45" s="65" customFormat="1" x14ac:dyDescent="0.25">
      <c r="Q358" s="357"/>
      <c r="R358" s="703"/>
      <c r="S358" s="703"/>
      <c r="T358" s="703"/>
      <c r="U358" s="703"/>
      <c r="AO358" s="906"/>
      <c r="AP358" s="1278"/>
      <c r="AQ358" s="1279"/>
      <c r="AR358" s="1278"/>
      <c r="AS358" s="941"/>
    </row>
    <row r="359" spans="17:45" s="65" customFormat="1" x14ac:dyDescent="0.25">
      <c r="Q359" s="357"/>
      <c r="R359" s="703"/>
      <c r="S359" s="703"/>
      <c r="T359" s="703"/>
      <c r="U359" s="703"/>
      <c r="AO359" s="906"/>
      <c r="AP359" s="1278"/>
      <c r="AQ359" s="1279"/>
      <c r="AR359" s="1278"/>
      <c r="AS359" s="941"/>
    </row>
    <row r="360" spans="17:45" s="65" customFormat="1" x14ac:dyDescent="0.25">
      <c r="Q360" s="357"/>
      <c r="R360" s="703"/>
      <c r="S360" s="703"/>
      <c r="T360" s="703"/>
      <c r="U360" s="703"/>
      <c r="AO360" s="906"/>
      <c r="AP360" s="1278"/>
      <c r="AQ360" s="1279"/>
      <c r="AR360" s="1278"/>
      <c r="AS360" s="941"/>
    </row>
    <row r="361" spans="17:45" s="65" customFormat="1" x14ac:dyDescent="0.25">
      <c r="Q361" s="357"/>
      <c r="R361" s="703"/>
      <c r="S361" s="703"/>
      <c r="T361" s="703"/>
      <c r="U361" s="703"/>
      <c r="AO361" s="906"/>
      <c r="AP361" s="1278"/>
      <c r="AQ361" s="1279"/>
      <c r="AR361" s="1278"/>
      <c r="AS361" s="941"/>
    </row>
    <row r="362" spans="17:45" s="65" customFormat="1" x14ac:dyDescent="0.25">
      <c r="Q362" s="357"/>
      <c r="R362" s="703"/>
      <c r="S362" s="703"/>
      <c r="T362" s="703"/>
      <c r="U362" s="703"/>
      <c r="AO362" s="906"/>
      <c r="AP362" s="1278"/>
      <c r="AQ362" s="1279"/>
      <c r="AR362" s="1278"/>
      <c r="AS362" s="941"/>
    </row>
    <row r="363" spans="17:45" s="65" customFormat="1" x14ac:dyDescent="0.25">
      <c r="Q363" s="357"/>
      <c r="R363" s="703"/>
      <c r="S363" s="703"/>
      <c r="T363" s="703"/>
      <c r="U363" s="703"/>
      <c r="AO363" s="906"/>
      <c r="AP363" s="1278"/>
      <c r="AQ363" s="1279"/>
      <c r="AR363" s="1278"/>
      <c r="AS363" s="941"/>
    </row>
    <row r="364" spans="17:45" s="65" customFormat="1" x14ac:dyDescent="0.25">
      <c r="Q364" s="357"/>
      <c r="R364" s="703"/>
      <c r="S364" s="703"/>
      <c r="T364" s="703"/>
      <c r="U364" s="703"/>
      <c r="AO364" s="906"/>
      <c r="AP364" s="1278"/>
      <c r="AQ364" s="1279"/>
      <c r="AR364" s="1278"/>
      <c r="AS364" s="941"/>
    </row>
    <row r="365" spans="17:45" s="65" customFormat="1" x14ac:dyDescent="0.25">
      <c r="Q365" s="357"/>
      <c r="R365" s="703"/>
      <c r="S365" s="703"/>
      <c r="T365" s="703"/>
      <c r="U365" s="703"/>
      <c r="AO365" s="906"/>
      <c r="AP365" s="1278"/>
      <c r="AQ365" s="1279"/>
      <c r="AR365" s="1278"/>
      <c r="AS365" s="941"/>
    </row>
    <row r="366" spans="17:45" s="65" customFormat="1" x14ac:dyDescent="0.25">
      <c r="Q366" s="357"/>
      <c r="R366" s="703"/>
      <c r="S366" s="703"/>
      <c r="T366" s="703"/>
      <c r="U366" s="703"/>
      <c r="AO366" s="906"/>
      <c r="AP366" s="1278"/>
      <c r="AQ366" s="1279"/>
      <c r="AR366" s="1278"/>
      <c r="AS366" s="941"/>
    </row>
    <row r="367" spans="17:45" s="65" customFormat="1" x14ac:dyDescent="0.25">
      <c r="Q367" s="357"/>
      <c r="R367" s="703"/>
      <c r="S367" s="703"/>
      <c r="T367" s="703"/>
      <c r="U367" s="703"/>
      <c r="AO367" s="906"/>
      <c r="AP367" s="1278"/>
      <c r="AQ367" s="1279"/>
      <c r="AR367" s="1278"/>
      <c r="AS367" s="941"/>
    </row>
    <row r="368" spans="17:45" s="65" customFormat="1" x14ac:dyDescent="0.25">
      <c r="Q368" s="357"/>
      <c r="R368" s="703"/>
      <c r="S368" s="703"/>
      <c r="T368" s="703"/>
      <c r="U368" s="703"/>
      <c r="AO368" s="906"/>
      <c r="AP368" s="1278"/>
      <c r="AQ368" s="1279"/>
      <c r="AR368" s="1278"/>
      <c r="AS368" s="941"/>
    </row>
    <row r="369" spans="17:45" s="65" customFormat="1" x14ac:dyDescent="0.25">
      <c r="Q369" s="357"/>
      <c r="R369" s="703"/>
      <c r="S369" s="703"/>
      <c r="T369" s="703"/>
      <c r="U369" s="703"/>
      <c r="AO369" s="906"/>
      <c r="AP369" s="1278"/>
      <c r="AQ369" s="1279"/>
      <c r="AR369" s="1278"/>
      <c r="AS369" s="941"/>
    </row>
    <row r="370" spans="17:45" s="65" customFormat="1" x14ac:dyDescent="0.25">
      <c r="Q370" s="357"/>
      <c r="R370" s="703"/>
      <c r="S370" s="703"/>
      <c r="T370" s="703"/>
      <c r="U370" s="703"/>
      <c r="AO370" s="906"/>
      <c r="AP370" s="1278"/>
      <c r="AQ370" s="1279"/>
      <c r="AR370" s="1278"/>
      <c r="AS370" s="941"/>
    </row>
    <row r="371" spans="17:45" s="65" customFormat="1" x14ac:dyDescent="0.25">
      <c r="Q371" s="357"/>
      <c r="R371" s="703"/>
      <c r="S371" s="703"/>
      <c r="T371" s="703"/>
      <c r="U371" s="703"/>
      <c r="AO371" s="906"/>
      <c r="AP371" s="1278"/>
      <c r="AQ371" s="1279"/>
      <c r="AR371" s="1278"/>
      <c r="AS371" s="941"/>
    </row>
    <row r="372" spans="17:45" s="65" customFormat="1" x14ac:dyDescent="0.25">
      <c r="Q372" s="357"/>
      <c r="R372" s="703"/>
      <c r="S372" s="703"/>
      <c r="T372" s="703"/>
      <c r="U372" s="703"/>
      <c r="AO372" s="906"/>
      <c r="AP372" s="1278"/>
      <c r="AQ372" s="1279"/>
      <c r="AR372" s="1278"/>
      <c r="AS372" s="941"/>
    </row>
    <row r="373" spans="17:45" s="65" customFormat="1" x14ac:dyDescent="0.25">
      <c r="Q373" s="357"/>
      <c r="R373" s="703"/>
      <c r="S373" s="703"/>
      <c r="T373" s="703"/>
      <c r="U373" s="703"/>
      <c r="AO373" s="906"/>
      <c r="AP373" s="1278"/>
      <c r="AQ373" s="1279"/>
      <c r="AR373" s="1278"/>
      <c r="AS373" s="941"/>
    </row>
    <row r="374" spans="17:45" s="65" customFormat="1" x14ac:dyDescent="0.25">
      <c r="Q374" s="357"/>
      <c r="R374" s="703"/>
      <c r="S374" s="703"/>
      <c r="T374" s="703"/>
      <c r="U374" s="703"/>
      <c r="AO374" s="906"/>
      <c r="AP374" s="1278"/>
      <c r="AQ374" s="1279"/>
      <c r="AR374" s="1278"/>
      <c r="AS374" s="941"/>
    </row>
    <row r="375" spans="17:45" s="65" customFormat="1" x14ac:dyDescent="0.25">
      <c r="Q375" s="357"/>
      <c r="R375" s="703"/>
      <c r="S375" s="703"/>
      <c r="T375" s="703"/>
      <c r="U375" s="703"/>
      <c r="AO375" s="906"/>
      <c r="AP375" s="1278"/>
      <c r="AQ375" s="1279"/>
      <c r="AR375" s="1278"/>
      <c r="AS375" s="941"/>
    </row>
    <row r="376" spans="17:45" s="65" customFormat="1" x14ac:dyDescent="0.25">
      <c r="Q376" s="357"/>
      <c r="R376" s="703"/>
      <c r="S376" s="703"/>
      <c r="T376" s="703"/>
      <c r="U376" s="703"/>
      <c r="AO376" s="906"/>
      <c r="AP376" s="1278"/>
      <c r="AQ376" s="1279"/>
      <c r="AR376" s="1278"/>
      <c r="AS376" s="941"/>
    </row>
    <row r="377" spans="17:45" s="65" customFormat="1" x14ac:dyDescent="0.25">
      <c r="Q377" s="357"/>
      <c r="R377" s="703"/>
      <c r="S377" s="703"/>
      <c r="T377" s="703"/>
      <c r="U377" s="703"/>
      <c r="AO377" s="906"/>
      <c r="AP377" s="1278"/>
      <c r="AQ377" s="1279"/>
      <c r="AR377" s="1278"/>
      <c r="AS377" s="941"/>
    </row>
    <row r="378" spans="17:45" s="65" customFormat="1" x14ac:dyDescent="0.25">
      <c r="Q378" s="357"/>
      <c r="R378" s="703"/>
      <c r="S378" s="703"/>
      <c r="T378" s="703"/>
      <c r="U378" s="703"/>
      <c r="AO378" s="906"/>
      <c r="AP378" s="1278"/>
      <c r="AQ378" s="1279"/>
      <c r="AR378" s="1278"/>
      <c r="AS378" s="941"/>
    </row>
    <row r="379" spans="17:45" s="65" customFormat="1" x14ac:dyDescent="0.25">
      <c r="Q379" s="357"/>
      <c r="R379" s="703"/>
      <c r="S379" s="703"/>
      <c r="T379" s="703"/>
      <c r="U379" s="703"/>
      <c r="AO379" s="906"/>
      <c r="AP379" s="1278"/>
      <c r="AQ379" s="1279"/>
      <c r="AR379" s="1278"/>
      <c r="AS379" s="941"/>
    </row>
    <row r="380" spans="17:45" s="65" customFormat="1" x14ac:dyDescent="0.25">
      <c r="Q380" s="357"/>
      <c r="R380" s="703"/>
      <c r="S380" s="703"/>
      <c r="T380" s="703"/>
      <c r="U380" s="703"/>
      <c r="AO380" s="906"/>
      <c r="AP380" s="1278"/>
      <c r="AQ380" s="1279"/>
      <c r="AR380" s="1278"/>
      <c r="AS380" s="941"/>
    </row>
    <row r="381" spans="17:45" s="65" customFormat="1" x14ac:dyDescent="0.25">
      <c r="Q381" s="357"/>
      <c r="R381" s="703"/>
      <c r="S381" s="703"/>
      <c r="T381" s="703"/>
      <c r="U381" s="703"/>
      <c r="AO381" s="906"/>
      <c r="AP381" s="1278"/>
      <c r="AQ381" s="1279"/>
      <c r="AR381" s="1278"/>
      <c r="AS381" s="941"/>
    </row>
    <row r="382" spans="17:45" s="65" customFormat="1" x14ac:dyDescent="0.25">
      <c r="Q382" s="357"/>
      <c r="R382" s="703"/>
      <c r="S382" s="703"/>
      <c r="T382" s="703"/>
      <c r="U382" s="703"/>
      <c r="AO382" s="906"/>
      <c r="AP382" s="1278"/>
      <c r="AQ382" s="1279"/>
      <c r="AR382" s="1278"/>
      <c r="AS382" s="941"/>
    </row>
    <row r="383" spans="17:45" s="65" customFormat="1" x14ac:dyDescent="0.25">
      <c r="Q383" s="357"/>
      <c r="R383" s="703"/>
      <c r="S383" s="703"/>
      <c r="T383" s="703"/>
      <c r="U383" s="703"/>
      <c r="AO383" s="906"/>
      <c r="AP383" s="1278"/>
      <c r="AQ383" s="1279"/>
      <c r="AR383" s="1278"/>
      <c r="AS383" s="941"/>
    </row>
    <row r="384" spans="17:45" s="65" customFormat="1" x14ac:dyDescent="0.25">
      <c r="Q384" s="357"/>
      <c r="R384" s="703"/>
      <c r="S384" s="703"/>
      <c r="T384" s="703"/>
      <c r="U384" s="703"/>
      <c r="AO384" s="906"/>
      <c r="AP384" s="1278"/>
      <c r="AQ384" s="1279"/>
      <c r="AR384" s="1278"/>
      <c r="AS384" s="941"/>
    </row>
    <row r="385" spans="9:45" s="65" customFormat="1" x14ac:dyDescent="0.25">
      <c r="Q385" s="357"/>
      <c r="R385" s="703"/>
      <c r="S385" s="703"/>
      <c r="T385" s="703"/>
      <c r="U385" s="703"/>
      <c r="AO385" s="906"/>
      <c r="AP385" s="1278"/>
      <c r="AQ385" s="1279"/>
      <c r="AR385" s="1278"/>
      <c r="AS385" s="941"/>
    </row>
    <row r="386" spans="9:45" s="65" customFormat="1" x14ac:dyDescent="0.25">
      <c r="Q386" s="357"/>
      <c r="R386" s="703"/>
      <c r="S386" s="703"/>
      <c r="T386" s="703"/>
      <c r="U386" s="703"/>
      <c r="AO386" s="906"/>
      <c r="AP386" s="1278"/>
      <c r="AQ386" s="1279"/>
      <c r="AR386" s="1278"/>
      <c r="AS386" s="941"/>
    </row>
    <row r="387" spans="9:45" s="65" customFormat="1" x14ac:dyDescent="0.25">
      <c r="Q387" s="357"/>
      <c r="R387" s="703"/>
      <c r="S387" s="703"/>
      <c r="T387" s="703"/>
      <c r="U387" s="703"/>
      <c r="AO387" s="906"/>
      <c r="AP387" s="1278"/>
      <c r="AQ387" s="1279"/>
      <c r="AR387" s="1278"/>
      <c r="AS387" s="941"/>
    </row>
    <row r="388" spans="9:45" s="65" customFormat="1" x14ac:dyDescent="0.25">
      <c r="Q388" s="357"/>
      <c r="R388" s="703"/>
      <c r="S388" s="703"/>
      <c r="T388" s="703"/>
      <c r="U388" s="703"/>
      <c r="AO388" s="906"/>
      <c r="AP388" s="1278"/>
      <c r="AQ388" s="1279"/>
      <c r="AR388" s="1278"/>
      <c r="AS388" s="941"/>
    </row>
    <row r="389" spans="9:45" s="65" customFormat="1" x14ac:dyDescent="0.25">
      <c r="Q389" s="357"/>
      <c r="R389" s="703"/>
      <c r="S389" s="703"/>
      <c r="T389" s="703"/>
      <c r="U389" s="703"/>
      <c r="AO389" s="906"/>
      <c r="AP389" s="1278"/>
      <c r="AQ389" s="1279"/>
      <c r="AR389" s="1278"/>
      <c r="AS389" s="941"/>
    </row>
    <row r="390" spans="9:45" s="65" customFormat="1" x14ac:dyDescent="0.25">
      <c r="Q390" s="357"/>
      <c r="R390" s="703"/>
      <c r="S390" s="703"/>
      <c r="T390" s="703"/>
      <c r="U390" s="703"/>
      <c r="AO390" s="906"/>
      <c r="AP390" s="1278"/>
      <c r="AQ390" s="1279"/>
      <c r="AR390" s="1278"/>
      <c r="AS390" s="941"/>
    </row>
    <row r="391" spans="9:45" s="65" customFormat="1" x14ac:dyDescent="0.25">
      <c r="Q391" s="357"/>
      <c r="R391" s="703"/>
      <c r="S391" s="703"/>
      <c r="T391" s="703"/>
      <c r="U391" s="703"/>
      <c r="AO391" s="906"/>
      <c r="AP391" s="1278"/>
      <c r="AQ391" s="1279"/>
      <c r="AR391" s="1278"/>
      <c r="AS391" s="941"/>
    </row>
    <row r="392" spans="9:45" s="65" customFormat="1" x14ac:dyDescent="0.25">
      <c r="Q392" s="357"/>
      <c r="R392" s="703"/>
      <c r="S392" s="703"/>
      <c r="T392" s="703"/>
      <c r="U392" s="703"/>
      <c r="AO392" s="906"/>
      <c r="AP392" s="1278"/>
      <c r="AQ392" s="1279"/>
      <c r="AR392" s="1278"/>
      <c r="AS392" s="941"/>
    </row>
    <row r="393" spans="9:45" s="65" customFormat="1" x14ac:dyDescent="0.25">
      <c r="I393" s="388"/>
      <c r="Q393" s="357"/>
      <c r="R393" s="703"/>
      <c r="S393" s="703"/>
      <c r="T393" s="703"/>
      <c r="U393" s="703"/>
      <c r="AO393" s="906"/>
      <c r="AP393" s="1278"/>
      <c r="AQ393" s="1279"/>
      <c r="AR393" s="1278"/>
      <c r="AS393" s="941"/>
    </row>
    <row r="394" spans="9:45" s="65" customFormat="1" x14ac:dyDescent="0.25">
      <c r="Q394" s="357"/>
      <c r="R394" s="703"/>
      <c r="S394" s="703"/>
      <c r="T394" s="703"/>
      <c r="U394" s="703"/>
      <c r="AO394" s="906"/>
      <c r="AP394" s="1278"/>
      <c r="AQ394" s="1279"/>
      <c r="AR394" s="1278"/>
      <c r="AS394" s="941"/>
    </row>
    <row r="395" spans="9:45" s="65" customFormat="1" x14ac:dyDescent="0.25">
      <c r="Q395" s="357"/>
      <c r="R395" s="703"/>
      <c r="S395" s="703"/>
      <c r="T395" s="703"/>
      <c r="U395" s="703"/>
      <c r="AO395" s="906"/>
      <c r="AP395" s="1278"/>
      <c r="AQ395" s="1279"/>
      <c r="AR395" s="1278"/>
      <c r="AS395" s="941"/>
    </row>
    <row r="396" spans="9:45" s="65" customFormat="1" x14ac:dyDescent="0.25">
      <c r="Q396" s="357"/>
      <c r="R396" s="703"/>
      <c r="S396" s="703"/>
      <c r="T396" s="703"/>
      <c r="U396" s="703"/>
      <c r="AO396" s="906"/>
      <c r="AP396" s="1278"/>
      <c r="AQ396" s="1279"/>
      <c r="AR396" s="1278"/>
      <c r="AS396" s="941"/>
    </row>
    <row r="397" spans="9:45" s="65" customFormat="1" x14ac:dyDescent="0.25">
      <c r="Q397" s="357"/>
      <c r="R397" s="703"/>
      <c r="S397" s="703"/>
      <c r="T397" s="703"/>
      <c r="U397" s="703"/>
      <c r="AP397" s="1278"/>
      <c r="AQ397" s="1279"/>
      <c r="AR397" s="1278"/>
      <c r="AS397" s="941"/>
    </row>
    <row r="398" spans="9:45" s="65" customFormat="1" x14ac:dyDescent="0.25">
      <c r="Q398" s="357"/>
      <c r="R398" s="703"/>
      <c r="S398" s="703"/>
      <c r="T398" s="703"/>
      <c r="U398" s="703"/>
      <c r="AP398" s="1278"/>
      <c r="AQ398" s="1279"/>
      <c r="AR398" s="1278"/>
      <c r="AS398" s="941"/>
    </row>
    <row r="399" spans="9:45" s="65" customFormat="1" x14ac:dyDescent="0.25">
      <c r="Q399" s="357"/>
      <c r="R399" s="703"/>
      <c r="S399" s="703"/>
      <c r="T399" s="703"/>
      <c r="U399" s="703"/>
      <c r="AP399" s="1278"/>
      <c r="AQ399" s="1279"/>
      <c r="AR399" s="1278"/>
      <c r="AS399" s="941"/>
    </row>
    <row r="400" spans="9:45" s="65" customFormat="1" x14ac:dyDescent="0.25">
      <c r="Q400" s="357"/>
      <c r="R400" s="703"/>
      <c r="S400" s="703"/>
      <c r="T400" s="703"/>
      <c r="U400" s="703"/>
      <c r="AP400" s="1278"/>
      <c r="AQ400" s="1279"/>
      <c r="AR400" s="1278"/>
      <c r="AS400" s="941"/>
    </row>
    <row r="401" spans="15:45" s="65" customFormat="1" x14ac:dyDescent="0.25">
      <c r="Q401" s="357"/>
      <c r="R401" s="703"/>
      <c r="S401" s="703"/>
      <c r="T401" s="703"/>
      <c r="U401" s="703"/>
      <c r="AP401" s="1278"/>
      <c r="AQ401" s="1279"/>
      <c r="AR401" s="1278"/>
      <c r="AS401" s="941"/>
    </row>
    <row r="402" spans="15:45" s="65" customFormat="1" x14ac:dyDescent="0.25">
      <c r="Q402" s="357"/>
      <c r="R402" s="703"/>
      <c r="S402" s="703"/>
      <c r="T402" s="703"/>
      <c r="U402" s="703"/>
      <c r="AP402" s="1278"/>
      <c r="AQ402" s="1279"/>
      <c r="AR402" s="1278"/>
      <c r="AS402" s="941"/>
    </row>
    <row r="403" spans="15:45" s="65" customFormat="1" x14ac:dyDescent="0.25">
      <c r="Q403" s="357"/>
      <c r="R403" s="703"/>
      <c r="S403" s="703"/>
      <c r="T403" s="703"/>
      <c r="U403" s="703"/>
      <c r="AP403" s="1278"/>
      <c r="AQ403" s="1279"/>
      <c r="AR403" s="1278"/>
      <c r="AS403" s="941"/>
    </row>
    <row r="404" spans="15:45" s="65" customFormat="1" x14ac:dyDescent="0.25">
      <c r="Q404" s="357"/>
      <c r="R404" s="703"/>
      <c r="S404" s="703"/>
      <c r="T404" s="703"/>
      <c r="U404" s="703"/>
      <c r="AP404" s="1278"/>
      <c r="AQ404" s="1279"/>
      <c r="AR404" s="1278"/>
      <c r="AS404" s="941"/>
    </row>
    <row r="405" spans="15:45" s="65" customFormat="1" x14ac:dyDescent="0.25">
      <c r="Q405" s="357"/>
      <c r="R405" s="703"/>
      <c r="S405" s="703"/>
      <c r="T405" s="703"/>
      <c r="U405" s="703"/>
      <c r="AP405" s="1278"/>
      <c r="AQ405" s="1279"/>
      <c r="AR405" s="1278"/>
      <c r="AS405" s="941"/>
    </row>
    <row r="406" spans="15:45" s="65" customFormat="1" x14ac:dyDescent="0.25">
      <c r="Q406" s="357"/>
      <c r="R406" s="703"/>
      <c r="S406" s="703"/>
      <c r="T406" s="703"/>
      <c r="U406" s="703"/>
      <c r="AP406" s="1278"/>
      <c r="AQ406" s="1279"/>
      <c r="AR406" s="1278"/>
      <c r="AS406" s="941"/>
    </row>
    <row r="407" spans="15:45" s="65" customFormat="1" x14ac:dyDescent="0.25">
      <c r="Q407" s="357"/>
      <c r="R407" s="703"/>
      <c r="S407" s="703"/>
      <c r="T407" s="703"/>
      <c r="U407" s="703"/>
      <c r="AP407" s="1278"/>
      <c r="AQ407" s="1279"/>
      <c r="AR407" s="1278"/>
      <c r="AS407" s="941"/>
    </row>
    <row r="408" spans="15:45" s="65" customFormat="1" x14ac:dyDescent="0.25">
      <c r="Q408" s="357"/>
      <c r="R408" s="703"/>
      <c r="S408" s="703"/>
      <c r="T408" s="703"/>
      <c r="U408" s="703"/>
      <c r="AP408" s="1278"/>
      <c r="AQ408" s="1279"/>
      <c r="AR408" s="1278"/>
      <c r="AS408" s="941"/>
    </row>
    <row r="409" spans="15:45" s="65" customFormat="1" x14ac:dyDescent="0.25">
      <c r="Q409" s="357"/>
      <c r="R409" s="703"/>
      <c r="S409" s="703"/>
      <c r="T409" s="703"/>
      <c r="U409" s="703"/>
      <c r="AP409" s="1278"/>
      <c r="AQ409" s="1279"/>
      <c r="AR409" s="1278"/>
      <c r="AS409" s="941"/>
    </row>
    <row r="410" spans="15:45" s="65" customFormat="1" x14ac:dyDescent="0.25">
      <c r="Q410" s="357"/>
      <c r="R410" s="703"/>
      <c r="S410" s="703"/>
      <c r="T410" s="703"/>
      <c r="U410" s="703"/>
      <c r="AP410" s="1278"/>
      <c r="AQ410" s="1279"/>
      <c r="AR410" s="1278"/>
      <c r="AS410" s="941"/>
    </row>
    <row r="411" spans="15:45" s="65" customFormat="1" x14ac:dyDescent="0.25">
      <c r="Q411" s="357"/>
      <c r="R411" s="703"/>
      <c r="S411" s="703"/>
      <c r="T411" s="703"/>
      <c r="U411" s="703"/>
      <c r="AP411" s="1278"/>
      <c r="AQ411" s="1279"/>
      <c r="AR411" s="1278"/>
      <c r="AS411" s="941"/>
    </row>
    <row r="412" spans="15:45" s="65" customFormat="1" x14ac:dyDescent="0.25">
      <c r="Q412" s="357"/>
      <c r="R412" s="703"/>
      <c r="S412" s="703"/>
      <c r="T412" s="703"/>
      <c r="U412" s="703"/>
      <c r="AP412" s="1278"/>
      <c r="AQ412" s="1279"/>
      <c r="AR412" s="1278"/>
      <c r="AS412" s="941"/>
    </row>
    <row r="413" spans="15:45" s="65" customFormat="1" x14ac:dyDescent="0.25">
      <c r="Q413" s="357"/>
      <c r="R413" s="703"/>
      <c r="S413" s="703"/>
      <c r="T413" s="703"/>
      <c r="U413" s="703"/>
      <c r="AP413" s="1278"/>
      <c r="AQ413" s="1279"/>
      <c r="AR413" s="1278"/>
      <c r="AS413" s="941"/>
    </row>
    <row r="414" spans="15:45" s="65" customFormat="1" x14ac:dyDescent="0.25">
      <c r="Q414" s="357"/>
      <c r="R414" s="703"/>
      <c r="S414" s="703"/>
      <c r="T414" s="703"/>
      <c r="U414" s="703"/>
      <c r="AP414" s="1278"/>
      <c r="AQ414" s="1279"/>
      <c r="AR414" s="1278"/>
      <c r="AS414" s="941"/>
    </row>
    <row r="415" spans="15:45" s="65" customFormat="1" x14ac:dyDescent="0.25">
      <c r="Q415" s="357"/>
      <c r="R415" s="703"/>
      <c r="S415" s="703"/>
      <c r="T415" s="703"/>
      <c r="U415" s="703"/>
      <c r="AP415" s="1278"/>
      <c r="AQ415" s="1279"/>
      <c r="AR415" s="1278"/>
      <c r="AS415" s="941"/>
    </row>
    <row r="416" spans="15:45" s="65" customFormat="1" ht="15.75" x14ac:dyDescent="0.25">
      <c r="O416" s="1286"/>
      <c r="Q416" s="357"/>
      <c r="R416" s="703"/>
      <c r="S416" s="703"/>
      <c r="T416" s="703"/>
      <c r="U416" s="703"/>
      <c r="AP416" s="1278"/>
      <c r="AQ416" s="1279"/>
      <c r="AR416" s="1278"/>
      <c r="AS416" s="941"/>
    </row>
    <row r="417" spans="17:45" s="65" customFormat="1" x14ac:dyDescent="0.25">
      <c r="Q417" s="357"/>
      <c r="R417" s="703"/>
      <c r="S417" s="703"/>
      <c r="T417" s="703"/>
      <c r="U417" s="703"/>
      <c r="AP417" s="1278"/>
      <c r="AQ417" s="1279"/>
      <c r="AR417" s="1278"/>
      <c r="AS417" s="941"/>
    </row>
    <row r="418" spans="17:45" s="65" customFormat="1" x14ac:dyDescent="0.25">
      <c r="Q418" s="357"/>
      <c r="R418" s="703"/>
      <c r="S418" s="703"/>
      <c r="T418" s="703"/>
      <c r="U418" s="703"/>
      <c r="AP418" s="1278"/>
      <c r="AQ418" s="1279"/>
      <c r="AR418" s="1278"/>
      <c r="AS418" s="941"/>
    </row>
    <row r="419" spans="17:45" s="65" customFormat="1" x14ac:dyDescent="0.25">
      <c r="Q419" s="357"/>
      <c r="R419" s="703"/>
      <c r="S419" s="703"/>
      <c r="T419" s="703"/>
      <c r="U419" s="703"/>
      <c r="AP419" s="1278"/>
      <c r="AQ419" s="1279"/>
      <c r="AR419" s="1278"/>
      <c r="AS419" s="941"/>
    </row>
    <row r="420" spans="17:45" s="65" customFormat="1" x14ac:dyDescent="0.25">
      <c r="Q420" s="357"/>
      <c r="R420" s="703"/>
      <c r="S420" s="703"/>
      <c r="T420" s="703"/>
      <c r="U420" s="703"/>
      <c r="AP420" s="1278"/>
      <c r="AQ420" s="1279"/>
      <c r="AR420" s="1278"/>
      <c r="AS420" s="941"/>
    </row>
    <row r="421" spans="17:45" s="65" customFormat="1" x14ac:dyDescent="0.25">
      <c r="Q421" s="357"/>
      <c r="R421" s="703"/>
      <c r="S421" s="703"/>
      <c r="T421" s="703"/>
      <c r="U421" s="703"/>
      <c r="AP421" s="1278"/>
      <c r="AQ421" s="1279"/>
      <c r="AR421" s="1278"/>
      <c r="AS421" s="941"/>
    </row>
    <row r="422" spans="17:45" s="65" customFormat="1" x14ac:dyDescent="0.25">
      <c r="Q422" s="357"/>
      <c r="R422" s="703"/>
      <c r="S422" s="703"/>
      <c r="T422" s="703"/>
      <c r="U422" s="703"/>
      <c r="AP422" s="1278"/>
      <c r="AQ422" s="1279"/>
      <c r="AR422" s="1278"/>
      <c r="AS422" s="941"/>
    </row>
    <row r="423" spans="17:45" s="65" customFormat="1" x14ac:dyDescent="0.25">
      <c r="Q423" s="357"/>
      <c r="R423" s="703"/>
      <c r="S423" s="703"/>
      <c r="T423" s="703"/>
      <c r="U423" s="703"/>
      <c r="AP423" s="1278"/>
      <c r="AQ423" s="1279"/>
      <c r="AR423" s="1278"/>
      <c r="AS423" s="941"/>
    </row>
    <row r="424" spans="17:45" s="65" customFormat="1" x14ac:dyDescent="0.25">
      <c r="Q424" s="357"/>
      <c r="R424" s="703"/>
      <c r="S424" s="703"/>
      <c r="T424" s="703"/>
      <c r="U424" s="703"/>
      <c r="AP424" s="1278"/>
      <c r="AQ424" s="1279"/>
      <c r="AR424" s="1278"/>
      <c r="AS424" s="941"/>
    </row>
    <row r="425" spans="17:45" s="65" customFormat="1" x14ac:dyDescent="0.25">
      <c r="Q425" s="357"/>
      <c r="R425" s="703"/>
      <c r="S425" s="703"/>
      <c r="T425" s="703"/>
      <c r="U425" s="703"/>
      <c r="AP425" s="1278"/>
      <c r="AQ425" s="1279"/>
      <c r="AR425" s="1278"/>
      <c r="AS425" s="941"/>
    </row>
    <row r="426" spans="17:45" s="65" customFormat="1" x14ac:dyDescent="0.25">
      <c r="Q426" s="357"/>
      <c r="R426" s="703"/>
      <c r="S426" s="703"/>
      <c r="T426" s="703"/>
      <c r="U426" s="703"/>
      <c r="AP426" s="1278"/>
      <c r="AQ426" s="1279"/>
      <c r="AR426" s="1278"/>
      <c r="AS426" s="941"/>
    </row>
    <row r="427" spans="17:45" s="65" customFormat="1" x14ac:dyDescent="0.25">
      <c r="Q427" s="357"/>
      <c r="R427" s="703"/>
      <c r="S427" s="703"/>
      <c r="T427" s="703"/>
      <c r="U427" s="703"/>
      <c r="AP427" s="1278"/>
      <c r="AQ427" s="1279"/>
      <c r="AR427" s="1278"/>
      <c r="AS427" s="941"/>
    </row>
    <row r="428" spans="17:45" s="65" customFormat="1" x14ac:dyDescent="0.25">
      <c r="Q428" s="357"/>
      <c r="R428" s="703"/>
      <c r="S428" s="703"/>
      <c r="T428" s="703"/>
      <c r="U428" s="703"/>
      <c r="AP428" s="1278"/>
      <c r="AQ428" s="1279"/>
      <c r="AR428" s="1278"/>
      <c r="AS428" s="941"/>
    </row>
    <row r="429" spans="17:45" s="65" customFormat="1" x14ac:dyDescent="0.25">
      <c r="Q429" s="357"/>
      <c r="R429" s="703"/>
      <c r="S429" s="703"/>
      <c r="T429" s="703"/>
      <c r="U429" s="703"/>
      <c r="AP429" s="1278"/>
      <c r="AQ429" s="1279"/>
      <c r="AR429" s="1278"/>
      <c r="AS429" s="941"/>
    </row>
    <row r="430" spans="17:45" s="65" customFormat="1" x14ac:dyDescent="0.25">
      <c r="Q430" s="357"/>
      <c r="R430" s="703"/>
      <c r="S430" s="703"/>
      <c r="T430" s="703"/>
      <c r="U430" s="703"/>
      <c r="AP430" s="1278"/>
      <c r="AQ430" s="1279"/>
      <c r="AR430" s="1278"/>
      <c r="AS430" s="941"/>
    </row>
    <row r="431" spans="17:45" s="65" customFormat="1" x14ac:dyDescent="0.25">
      <c r="Q431" s="357"/>
      <c r="R431" s="703"/>
      <c r="S431" s="703"/>
      <c r="T431" s="703"/>
      <c r="U431" s="703"/>
      <c r="AP431" s="1278"/>
      <c r="AQ431" s="1279"/>
      <c r="AR431" s="1278"/>
      <c r="AS431" s="941"/>
    </row>
    <row r="432" spans="17:45" s="65" customFormat="1" x14ac:dyDescent="0.25">
      <c r="Q432" s="357"/>
      <c r="R432" s="703"/>
      <c r="S432" s="703"/>
      <c r="T432" s="703"/>
      <c r="U432" s="703"/>
      <c r="AP432" s="1278"/>
      <c r="AQ432" s="1279"/>
      <c r="AR432" s="1278"/>
      <c r="AS432" s="941"/>
    </row>
    <row r="433" spans="17:45" s="65" customFormat="1" x14ac:dyDescent="0.25">
      <c r="Q433" s="357"/>
      <c r="R433" s="703"/>
      <c r="S433" s="703"/>
      <c r="T433" s="703"/>
      <c r="U433" s="703"/>
      <c r="AP433" s="1278"/>
      <c r="AQ433" s="1279"/>
      <c r="AR433" s="1278"/>
      <c r="AS433" s="941"/>
    </row>
    <row r="434" spans="17:45" s="65" customFormat="1" x14ac:dyDescent="0.25">
      <c r="Q434" s="357"/>
      <c r="R434" s="703"/>
      <c r="S434" s="703"/>
      <c r="T434" s="703"/>
      <c r="U434" s="703"/>
      <c r="AP434" s="1278"/>
      <c r="AQ434" s="1279"/>
      <c r="AR434" s="1278"/>
      <c r="AS434" s="941"/>
    </row>
    <row r="435" spans="17:45" s="65" customFormat="1" x14ac:dyDescent="0.25">
      <c r="Q435" s="357"/>
      <c r="R435" s="703"/>
      <c r="S435" s="703"/>
      <c r="T435" s="703"/>
      <c r="U435" s="703"/>
      <c r="AP435" s="1278"/>
      <c r="AQ435" s="1279"/>
      <c r="AR435" s="1278"/>
      <c r="AS435" s="941"/>
    </row>
    <row r="436" spans="17:45" s="65" customFormat="1" x14ac:dyDescent="0.25">
      <c r="Q436" s="357"/>
      <c r="R436" s="703"/>
      <c r="S436" s="703"/>
      <c r="T436" s="703"/>
      <c r="U436" s="703"/>
      <c r="AP436" s="1278"/>
      <c r="AQ436" s="1279"/>
      <c r="AR436" s="1278"/>
      <c r="AS436" s="941"/>
    </row>
    <row r="437" spans="17:45" s="65" customFormat="1" x14ac:dyDescent="0.25">
      <c r="Q437" s="357"/>
      <c r="R437" s="703"/>
      <c r="S437" s="703"/>
      <c r="T437" s="703"/>
      <c r="U437" s="703"/>
      <c r="AP437" s="1278"/>
      <c r="AQ437" s="1279"/>
      <c r="AR437" s="1278"/>
      <c r="AS437" s="941"/>
    </row>
    <row r="438" spans="17:45" s="65" customFormat="1" x14ac:dyDescent="0.25">
      <c r="Q438" s="357"/>
      <c r="R438" s="703"/>
      <c r="S438" s="703"/>
      <c r="T438" s="703"/>
      <c r="U438" s="703"/>
      <c r="AP438" s="1278"/>
      <c r="AQ438" s="1279"/>
      <c r="AR438" s="1278"/>
      <c r="AS438" s="941"/>
    </row>
    <row r="439" spans="17:45" s="65" customFormat="1" x14ac:dyDescent="0.25">
      <c r="Q439" s="357"/>
      <c r="R439" s="703"/>
      <c r="S439" s="703"/>
      <c r="T439" s="703"/>
      <c r="U439" s="703"/>
      <c r="AP439" s="1278"/>
      <c r="AQ439" s="1279"/>
      <c r="AR439" s="1278"/>
      <c r="AS439" s="941"/>
    </row>
    <row r="440" spans="17:45" s="65" customFormat="1" x14ac:dyDescent="0.25">
      <c r="Q440" s="357"/>
      <c r="R440" s="703"/>
      <c r="S440" s="703"/>
      <c r="T440" s="703"/>
      <c r="U440" s="703"/>
      <c r="AP440" s="1278"/>
      <c r="AQ440" s="1279"/>
      <c r="AR440" s="1278"/>
      <c r="AS440" s="941"/>
    </row>
    <row r="441" spans="17:45" s="65" customFormat="1" x14ac:dyDescent="0.25">
      <c r="Q441" s="357"/>
      <c r="R441" s="703"/>
      <c r="S441" s="703"/>
      <c r="T441" s="703"/>
      <c r="U441" s="703"/>
      <c r="AP441" s="1278"/>
      <c r="AQ441" s="1279"/>
      <c r="AR441" s="1278"/>
      <c r="AS441" s="941"/>
    </row>
    <row r="442" spans="17:45" s="65" customFormat="1" x14ac:dyDescent="0.25">
      <c r="Q442" s="357"/>
      <c r="R442" s="703"/>
      <c r="S442" s="703"/>
      <c r="T442" s="703"/>
      <c r="U442" s="703"/>
      <c r="AP442" s="1278"/>
      <c r="AQ442" s="1279"/>
      <c r="AR442" s="1278"/>
      <c r="AS442" s="941"/>
    </row>
    <row r="443" spans="17:45" s="65" customFormat="1" x14ac:dyDescent="0.25">
      <c r="Q443" s="357"/>
      <c r="R443" s="703"/>
      <c r="S443" s="703"/>
      <c r="T443" s="703"/>
      <c r="U443" s="703"/>
      <c r="AP443" s="1278"/>
      <c r="AQ443" s="1279"/>
      <c r="AR443" s="1278"/>
      <c r="AS443" s="941"/>
    </row>
    <row r="444" spans="17:45" s="65" customFormat="1" x14ac:dyDescent="0.25">
      <c r="Q444" s="357"/>
      <c r="R444" s="703"/>
      <c r="S444" s="703"/>
      <c r="T444" s="703"/>
      <c r="U444" s="703"/>
      <c r="AP444" s="1278"/>
      <c r="AQ444" s="1279"/>
      <c r="AR444" s="1278"/>
      <c r="AS444" s="941"/>
    </row>
    <row r="445" spans="17:45" s="65" customFormat="1" x14ac:dyDescent="0.25">
      <c r="Q445" s="357"/>
      <c r="R445" s="703"/>
      <c r="S445" s="703"/>
      <c r="T445" s="703"/>
      <c r="U445" s="703"/>
      <c r="AP445" s="1278"/>
      <c r="AQ445" s="1279"/>
      <c r="AR445" s="1278"/>
      <c r="AS445" s="941"/>
    </row>
    <row r="446" spans="17:45" s="65" customFormat="1" x14ac:dyDescent="0.25">
      <c r="Q446" s="357"/>
      <c r="R446" s="703"/>
      <c r="S446" s="703"/>
      <c r="T446" s="703"/>
      <c r="U446" s="703"/>
      <c r="AP446" s="1278"/>
      <c r="AQ446" s="1279"/>
      <c r="AR446" s="1278"/>
      <c r="AS446" s="941"/>
    </row>
    <row r="447" spans="17:45" s="65" customFormat="1" x14ac:dyDescent="0.25">
      <c r="Q447" s="357"/>
      <c r="R447" s="703"/>
      <c r="S447" s="703"/>
      <c r="T447" s="703"/>
      <c r="U447" s="703"/>
      <c r="AP447" s="1278"/>
      <c r="AQ447" s="1279"/>
      <c r="AR447" s="1278"/>
      <c r="AS447" s="941"/>
    </row>
    <row r="448" spans="17:45" s="65" customFormat="1" x14ac:dyDescent="0.25">
      <c r="Q448" s="357"/>
      <c r="R448" s="703"/>
      <c r="S448" s="703"/>
      <c r="T448" s="703"/>
      <c r="U448" s="703"/>
      <c r="AP448" s="1278"/>
      <c r="AQ448" s="1279"/>
      <c r="AR448" s="1278"/>
      <c r="AS448" s="941"/>
    </row>
    <row r="449" spans="2:45" s="65" customFormat="1" x14ac:dyDescent="0.25">
      <c r="Q449" s="357"/>
      <c r="R449" s="703"/>
      <c r="S449" s="703"/>
      <c r="T449" s="703"/>
      <c r="U449" s="703"/>
      <c r="AP449" s="1278"/>
      <c r="AQ449" s="1279"/>
      <c r="AR449" s="1278"/>
      <c r="AS449" s="941"/>
    </row>
    <row r="450" spans="2:45" s="65" customFormat="1" x14ac:dyDescent="0.25">
      <c r="Q450" s="357"/>
      <c r="R450" s="703"/>
      <c r="S450" s="703"/>
      <c r="T450" s="703"/>
      <c r="U450" s="703"/>
      <c r="AP450" s="1278"/>
      <c r="AQ450" s="1279"/>
      <c r="AR450" s="1278"/>
      <c r="AS450" s="941"/>
    </row>
    <row r="451" spans="2:45" s="65" customFormat="1" x14ac:dyDescent="0.25">
      <c r="Q451" s="357"/>
      <c r="R451" s="703"/>
      <c r="S451" s="703"/>
      <c r="T451" s="703"/>
      <c r="U451" s="703"/>
      <c r="AP451" s="1278"/>
      <c r="AQ451" s="1279"/>
      <c r="AR451" s="1278"/>
      <c r="AS451" s="941"/>
    </row>
    <row r="452" spans="2:45" s="65" customFormat="1" x14ac:dyDescent="0.25">
      <c r="Q452" s="357"/>
      <c r="R452" s="703"/>
      <c r="S452" s="703"/>
      <c r="T452" s="703"/>
      <c r="U452" s="703"/>
      <c r="AP452" s="1278"/>
      <c r="AQ452" s="1279"/>
      <c r="AR452" s="1278"/>
      <c r="AS452" s="941"/>
    </row>
    <row r="453" spans="2:45" s="65" customFormat="1" x14ac:dyDescent="0.25">
      <c r="Q453" s="357"/>
      <c r="R453" s="703"/>
      <c r="S453" s="703"/>
      <c r="T453" s="703"/>
      <c r="U453" s="703"/>
      <c r="AP453" s="1278"/>
      <c r="AQ453" s="1279"/>
      <c r="AR453" s="1278"/>
      <c r="AS453" s="941"/>
    </row>
    <row r="454" spans="2:45" s="65" customFormat="1" x14ac:dyDescent="0.25">
      <c r="Q454" s="357"/>
      <c r="R454" s="703"/>
      <c r="S454" s="703"/>
      <c r="T454" s="703"/>
      <c r="U454" s="703"/>
      <c r="AP454" s="1278"/>
      <c r="AQ454" s="1279"/>
      <c r="AR454" s="1278"/>
      <c r="AS454" s="941"/>
    </row>
    <row r="455" spans="2:45" s="65" customFormat="1" x14ac:dyDescent="0.25">
      <c r="Q455" s="357"/>
      <c r="R455" s="703"/>
      <c r="S455" s="703"/>
      <c r="T455" s="703"/>
      <c r="U455" s="703"/>
      <c r="AP455" s="1278"/>
      <c r="AQ455" s="1279"/>
      <c r="AR455" s="1278"/>
      <c r="AS455" s="941"/>
    </row>
    <row r="456" spans="2:45" s="65" customFormat="1" x14ac:dyDescent="0.25">
      <c r="Q456" s="357"/>
      <c r="R456" s="703"/>
      <c r="S456" s="703"/>
      <c r="T456" s="703"/>
      <c r="U456" s="703"/>
      <c r="AP456" s="1278"/>
      <c r="AQ456" s="1279"/>
      <c r="AR456" s="1278"/>
      <c r="AS456" s="941"/>
    </row>
    <row r="457" spans="2:45" s="65" customFormat="1" x14ac:dyDescent="0.25">
      <c r="Q457" s="357"/>
      <c r="R457" s="703"/>
      <c r="S457" s="703"/>
      <c r="T457" s="703"/>
      <c r="U457" s="703"/>
      <c r="AP457" s="1278"/>
      <c r="AQ457" s="1279"/>
      <c r="AR457" s="1278"/>
      <c r="AS457" s="941"/>
    </row>
    <row r="458" spans="2:45" s="65" customFormat="1" x14ac:dyDescent="0.25">
      <c r="Q458" s="357"/>
      <c r="R458" s="703"/>
      <c r="S458" s="703"/>
      <c r="T458" s="703"/>
      <c r="U458" s="703"/>
      <c r="AP458" s="1278"/>
      <c r="AQ458" s="1279"/>
      <c r="AR458" s="1278"/>
      <c r="AS458" s="941"/>
    </row>
    <row r="459" spans="2:45" s="65" customFormat="1" x14ac:dyDescent="0.25">
      <c r="Q459" s="357"/>
      <c r="R459" s="703"/>
      <c r="S459" s="703"/>
      <c r="T459" s="703"/>
      <c r="U459" s="703"/>
      <c r="AP459" s="1278"/>
      <c r="AQ459" s="1279"/>
      <c r="AR459" s="1278"/>
      <c r="AS459" s="941"/>
    </row>
    <row r="460" spans="2:45" s="65" customFormat="1" x14ac:dyDescent="0.25">
      <c r="Q460" s="357"/>
      <c r="R460" s="703"/>
      <c r="S460" s="703"/>
      <c r="T460" s="703"/>
      <c r="U460" s="703"/>
      <c r="AP460" s="1278"/>
      <c r="AQ460" s="1279"/>
      <c r="AR460" s="1278"/>
      <c r="AS460" s="941"/>
    </row>
    <row r="461" spans="2:45" s="65" customFormat="1" x14ac:dyDescent="0.25">
      <c r="Q461" s="357"/>
      <c r="R461" s="703"/>
      <c r="S461" s="703"/>
      <c r="T461" s="703"/>
      <c r="U461" s="703"/>
      <c r="AP461" s="1278"/>
      <c r="AQ461" s="1279"/>
      <c r="AR461" s="1278"/>
      <c r="AS461" s="941"/>
    </row>
    <row r="462" spans="2:45" s="65" customFormat="1" x14ac:dyDescent="0.25">
      <c r="Q462" s="357"/>
      <c r="R462" s="703"/>
      <c r="S462" s="703"/>
      <c r="T462" s="703"/>
      <c r="U462" s="703"/>
      <c r="AP462" s="1278"/>
      <c r="AQ462" s="1279"/>
      <c r="AR462" s="1278"/>
      <c r="AS462" s="941"/>
    </row>
    <row r="463" spans="2:45" x14ac:dyDescent="0.25">
      <c r="B463" s="65"/>
      <c r="C463" s="65"/>
      <c r="D463" s="65"/>
      <c r="E463" s="65"/>
      <c r="F463" s="65"/>
      <c r="G463" s="65"/>
      <c r="H463" s="65"/>
      <c r="I463" s="65"/>
      <c r="J463" s="65"/>
      <c r="K463" s="65"/>
      <c r="L463" s="65"/>
      <c r="M463" s="65"/>
      <c r="N463" s="65"/>
      <c r="O463" s="65"/>
      <c r="P463" s="65"/>
      <c r="Q463" s="357"/>
      <c r="R463" s="703"/>
      <c r="S463" s="703"/>
      <c r="T463" s="703"/>
      <c r="U463" s="703"/>
      <c r="V463" s="65"/>
      <c r="W463" s="65"/>
      <c r="X463" s="65"/>
      <c r="Y463" s="65"/>
    </row>
    <row r="464" spans="2:45" x14ac:dyDescent="0.25">
      <c r="B464" s="65"/>
      <c r="C464" s="65"/>
      <c r="D464" s="65"/>
      <c r="E464" s="65"/>
      <c r="F464" s="65"/>
      <c r="G464" s="65"/>
      <c r="H464" s="65"/>
      <c r="I464" s="65"/>
      <c r="J464" s="65"/>
      <c r="K464" s="65"/>
      <c r="L464" s="65"/>
      <c r="M464" s="65"/>
      <c r="N464" s="65"/>
      <c r="O464" s="65"/>
      <c r="P464" s="65"/>
      <c r="Q464" s="357"/>
      <c r="R464" s="703"/>
      <c r="S464" s="703"/>
      <c r="T464" s="703"/>
      <c r="U464" s="703"/>
      <c r="V464" s="65"/>
      <c r="W464" s="65"/>
      <c r="X464" s="65"/>
      <c r="Y464" s="65"/>
    </row>
    <row r="465" spans="2:45" x14ac:dyDescent="0.25">
      <c r="B465" s="65"/>
      <c r="C465" s="65"/>
      <c r="D465" s="65"/>
      <c r="E465" s="65"/>
      <c r="F465" s="65"/>
      <c r="G465" s="65"/>
      <c r="H465" s="65"/>
      <c r="I465" s="65"/>
      <c r="J465" s="65"/>
      <c r="K465" s="65"/>
      <c r="L465" s="65"/>
      <c r="M465" s="65"/>
      <c r="N465" s="65"/>
      <c r="O465" s="65"/>
      <c r="P465" s="65"/>
      <c r="Q465" s="357"/>
      <c r="R465" s="703"/>
      <c r="S465" s="703"/>
      <c r="T465" s="703"/>
      <c r="U465" s="703"/>
      <c r="V465" s="65"/>
      <c r="W465" s="65"/>
      <c r="X465" s="65"/>
      <c r="Y465" s="65"/>
    </row>
    <row r="466" spans="2:45" x14ac:dyDescent="0.25">
      <c r="B466" s="65"/>
      <c r="C466" s="65"/>
      <c r="D466" s="65"/>
      <c r="E466" s="65"/>
      <c r="F466" s="65"/>
      <c r="G466" s="65"/>
      <c r="H466" s="65"/>
      <c r="I466" s="65"/>
      <c r="J466" s="65"/>
      <c r="K466" s="65"/>
      <c r="L466" s="65"/>
      <c r="M466" s="65"/>
      <c r="N466" s="65"/>
      <c r="O466" s="65"/>
      <c r="P466" s="65"/>
      <c r="Q466" s="357"/>
      <c r="R466" s="703"/>
      <c r="S466" s="703"/>
      <c r="T466" s="703"/>
      <c r="U466" s="703"/>
      <c r="V466" s="65"/>
      <c r="W466" s="65"/>
      <c r="X466" s="65"/>
      <c r="Y466" s="65"/>
    </row>
    <row r="467" spans="2:45" x14ac:dyDescent="0.25">
      <c r="B467" s="65"/>
      <c r="C467" s="65"/>
      <c r="D467" s="65"/>
      <c r="E467" s="65"/>
      <c r="F467" s="65"/>
      <c r="G467" s="65"/>
      <c r="H467" s="65"/>
      <c r="I467" s="65"/>
      <c r="J467" s="65"/>
      <c r="K467" s="65"/>
      <c r="L467" s="65"/>
      <c r="M467" s="65"/>
      <c r="N467" s="65"/>
      <c r="O467" s="65"/>
      <c r="P467" s="65"/>
      <c r="Q467" s="357"/>
      <c r="R467" s="703"/>
      <c r="S467" s="703"/>
      <c r="T467" s="703"/>
      <c r="U467" s="703"/>
      <c r="V467" s="65"/>
      <c r="W467" s="65"/>
      <c r="X467" s="65"/>
      <c r="Y467" s="65"/>
    </row>
    <row r="468" spans="2:45" s="65" customFormat="1" x14ac:dyDescent="0.25">
      <c r="Q468" s="357"/>
      <c r="R468" s="703"/>
      <c r="S468" s="703"/>
      <c r="T468" s="703"/>
      <c r="U468" s="703"/>
      <c r="AP468" s="1278"/>
      <c r="AQ468" s="1279"/>
      <c r="AR468" s="1278"/>
      <c r="AS468" s="941"/>
    </row>
    <row r="469" spans="2:45" s="65" customFormat="1" x14ac:dyDescent="0.25">
      <c r="Q469" s="357"/>
      <c r="R469" s="703"/>
      <c r="S469" s="703"/>
      <c r="T469" s="703"/>
      <c r="U469" s="703"/>
      <c r="AP469" s="1278"/>
      <c r="AQ469" s="1279"/>
      <c r="AR469" s="1278"/>
      <c r="AS469" s="941"/>
    </row>
    <row r="470" spans="2:45" s="65" customFormat="1" x14ac:dyDescent="0.25">
      <c r="Q470" s="357"/>
      <c r="R470" s="703"/>
      <c r="S470" s="703"/>
      <c r="T470" s="703"/>
      <c r="U470" s="703"/>
      <c r="AP470" s="1278"/>
      <c r="AQ470" s="1279"/>
      <c r="AR470" s="1278"/>
      <c r="AS470" s="941"/>
    </row>
    <row r="471" spans="2:45" s="65" customFormat="1" x14ac:dyDescent="0.25">
      <c r="Q471" s="357"/>
      <c r="R471" s="703"/>
      <c r="S471" s="703"/>
      <c r="T471" s="703"/>
      <c r="U471" s="703"/>
      <c r="AP471" s="1278"/>
      <c r="AQ471" s="1279"/>
      <c r="AR471" s="1278"/>
      <c r="AS471" s="941"/>
    </row>
    <row r="472" spans="2:45" s="65" customFormat="1" x14ac:dyDescent="0.25">
      <c r="Q472" s="357"/>
      <c r="R472" s="703"/>
      <c r="S472" s="703"/>
      <c r="T472" s="703"/>
      <c r="U472" s="703"/>
      <c r="AP472" s="1278"/>
      <c r="AQ472" s="1279"/>
      <c r="AR472" s="1278"/>
      <c r="AS472" s="941"/>
    </row>
    <row r="473" spans="2:45" s="65" customFormat="1" x14ac:dyDescent="0.25">
      <c r="Q473" s="357"/>
      <c r="R473" s="703"/>
      <c r="S473" s="703"/>
      <c r="T473" s="703"/>
      <c r="U473" s="703"/>
      <c r="AP473" s="1278"/>
      <c r="AQ473" s="1279"/>
      <c r="AR473" s="1278"/>
      <c r="AS473" s="941"/>
    </row>
    <row r="474" spans="2:45" s="65" customFormat="1" x14ac:dyDescent="0.25">
      <c r="Q474" s="357"/>
      <c r="R474" s="703"/>
      <c r="S474" s="703"/>
      <c r="T474" s="703"/>
      <c r="U474" s="703"/>
      <c r="AP474" s="1278"/>
      <c r="AQ474" s="1279"/>
      <c r="AR474" s="1278"/>
      <c r="AS474" s="941"/>
    </row>
    <row r="475" spans="2:45" s="65" customFormat="1" x14ac:dyDescent="0.25">
      <c r="Q475" s="357"/>
      <c r="R475" s="703"/>
      <c r="S475" s="703"/>
      <c r="T475" s="703"/>
      <c r="U475" s="703"/>
      <c r="AP475" s="1278"/>
      <c r="AQ475" s="1279"/>
      <c r="AR475" s="1278"/>
      <c r="AS475" s="941"/>
    </row>
    <row r="476" spans="2:45" s="65" customFormat="1" x14ac:dyDescent="0.25">
      <c r="Q476" s="357"/>
      <c r="R476" s="703"/>
      <c r="S476" s="703"/>
      <c r="T476" s="703"/>
      <c r="U476" s="703"/>
      <c r="AP476" s="1278"/>
      <c r="AQ476" s="1279"/>
      <c r="AR476" s="1278"/>
      <c r="AS476" s="941"/>
    </row>
    <row r="477" spans="2:45" s="65" customFormat="1" x14ac:dyDescent="0.25">
      <c r="Q477" s="357"/>
      <c r="R477" s="703"/>
      <c r="S477" s="703"/>
      <c r="T477" s="703"/>
      <c r="U477" s="703"/>
      <c r="AP477" s="1278"/>
      <c r="AQ477" s="1279"/>
      <c r="AR477" s="1278"/>
      <c r="AS477" s="941"/>
    </row>
    <row r="478" spans="2:45" s="65" customFormat="1" x14ac:dyDescent="0.25">
      <c r="Q478" s="357"/>
      <c r="R478" s="703"/>
      <c r="S478" s="703"/>
      <c r="T478" s="703"/>
      <c r="U478" s="703"/>
      <c r="AP478" s="1278"/>
      <c r="AQ478" s="1279"/>
      <c r="AR478" s="1278"/>
      <c r="AS478" s="941"/>
    </row>
    <row r="479" spans="2:45" s="65" customFormat="1" x14ac:dyDescent="0.25">
      <c r="Q479" s="357"/>
      <c r="R479" s="703"/>
      <c r="S479" s="703"/>
      <c r="T479" s="703"/>
      <c r="U479" s="703"/>
      <c r="AP479" s="1278"/>
      <c r="AQ479" s="1279"/>
      <c r="AR479" s="1278"/>
      <c r="AS479" s="941"/>
    </row>
    <row r="480" spans="2:45" s="65" customFormat="1" x14ac:dyDescent="0.25">
      <c r="Q480" s="357"/>
      <c r="R480" s="703"/>
      <c r="S480" s="703"/>
      <c r="T480" s="703"/>
      <c r="U480" s="703"/>
      <c r="AP480" s="1278"/>
      <c r="AQ480" s="1279"/>
      <c r="AR480" s="1278"/>
      <c r="AS480" s="941"/>
    </row>
    <row r="481" spans="17:45" s="65" customFormat="1" x14ac:dyDescent="0.25">
      <c r="Q481" s="357"/>
      <c r="R481" s="703"/>
      <c r="S481" s="703"/>
      <c r="T481" s="703"/>
      <c r="U481" s="703"/>
      <c r="AP481" s="1278"/>
      <c r="AQ481" s="1279"/>
      <c r="AR481" s="1278"/>
      <c r="AS481" s="941"/>
    </row>
    <row r="482" spans="17:45" s="65" customFormat="1" x14ac:dyDescent="0.25">
      <c r="Q482" s="357"/>
      <c r="R482" s="703"/>
      <c r="S482" s="703"/>
      <c r="T482" s="703"/>
      <c r="U482" s="703"/>
      <c r="AP482" s="1278"/>
      <c r="AQ482" s="1279"/>
      <c r="AR482" s="1278"/>
      <c r="AS482" s="941"/>
    </row>
    <row r="483" spans="17:45" s="65" customFormat="1" x14ac:dyDescent="0.25">
      <c r="Q483" s="357"/>
      <c r="R483" s="703"/>
      <c r="S483" s="703"/>
      <c r="T483" s="703"/>
      <c r="U483" s="703"/>
      <c r="AP483" s="1278"/>
      <c r="AQ483" s="1279"/>
      <c r="AR483" s="1278"/>
      <c r="AS483" s="941"/>
    </row>
    <row r="484" spans="17:45" s="65" customFormat="1" x14ac:dyDescent="0.25">
      <c r="Q484" s="357"/>
      <c r="R484" s="703"/>
      <c r="S484" s="703"/>
      <c r="T484" s="703"/>
      <c r="U484" s="703"/>
      <c r="AP484" s="1278"/>
      <c r="AQ484" s="1279"/>
      <c r="AR484" s="1278"/>
      <c r="AS484" s="941"/>
    </row>
    <row r="485" spans="17:45" s="65" customFormat="1" x14ac:dyDescent="0.25">
      <c r="Q485" s="357"/>
      <c r="R485" s="703"/>
      <c r="S485" s="703"/>
      <c r="T485" s="703"/>
      <c r="U485" s="703"/>
      <c r="AP485" s="1278"/>
      <c r="AQ485" s="1279"/>
      <c r="AR485" s="1278"/>
      <c r="AS485" s="941"/>
    </row>
    <row r="486" spans="17:45" s="65" customFormat="1" x14ac:dyDescent="0.25">
      <c r="Q486" s="357"/>
      <c r="R486" s="703"/>
      <c r="S486" s="703"/>
      <c r="T486" s="703"/>
      <c r="U486" s="703"/>
      <c r="AP486" s="1278"/>
      <c r="AQ486" s="1279"/>
      <c r="AR486" s="1278"/>
      <c r="AS486" s="941"/>
    </row>
    <row r="487" spans="17:45" s="65" customFormat="1" x14ac:dyDescent="0.25">
      <c r="Q487" s="357"/>
      <c r="R487" s="703"/>
      <c r="S487" s="703"/>
      <c r="T487" s="703"/>
      <c r="U487" s="703"/>
      <c r="AP487" s="1278"/>
      <c r="AQ487" s="1279"/>
      <c r="AR487" s="1278"/>
      <c r="AS487" s="941"/>
    </row>
    <row r="488" spans="17:45" s="65" customFormat="1" x14ac:dyDescent="0.25">
      <c r="Q488" s="357"/>
      <c r="R488" s="703"/>
      <c r="S488" s="703"/>
      <c r="T488" s="703"/>
      <c r="U488" s="703"/>
      <c r="AP488" s="1278"/>
      <c r="AQ488" s="1279"/>
      <c r="AR488" s="1278"/>
      <c r="AS488" s="941"/>
    </row>
    <row r="489" spans="17:45" s="65" customFormat="1" x14ac:dyDescent="0.25">
      <c r="Q489" s="357"/>
      <c r="R489" s="703"/>
      <c r="S489" s="703"/>
      <c r="T489" s="703"/>
      <c r="U489" s="703"/>
      <c r="AP489" s="1278"/>
      <c r="AQ489" s="1279"/>
      <c r="AR489" s="1278"/>
      <c r="AS489" s="941"/>
    </row>
    <row r="490" spans="17:45" s="65" customFormat="1" x14ac:dyDescent="0.25">
      <c r="Q490" s="357"/>
      <c r="R490" s="703"/>
      <c r="S490" s="703"/>
      <c r="T490" s="703"/>
      <c r="U490" s="703"/>
      <c r="AP490" s="1278"/>
      <c r="AQ490" s="1279"/>
      <c r="AR490" s="1278"/>
      <c r="AS490" s="941"/>
    </row>
    <row r="491" spans="17:45" s="65" customFormat="1" x14ac:dyDescent="0.25">
      <c r="Q491" s="357"/>
      <c r="R491" s="703"/>
      <c r="S491" s="703"/>
      <c r="T491" s="703"/>
      <c r="U491" s="703"/>
      <c r="AP491" s="1278"/>
      <c r="AQ491" s="1279"/>
      <c r="AR491" s="1278"/>
      <c r="AS491" s="941"/>
    </row>
    <row r="492" spans="17:45" s="65" customFormat="1" x14ac:dyDescent="0.25">
      <c r="Q492" s="357"/>
      <c r="R492" s="703"/>
      <c r="S492" s="703"/>
      <c r="T492" s="703"/>
      <c r="U492" s="703"/>
      <c r="AP492" s="1278"/>
      <c r="AQ492" s="1279"/>
      <c r="AR492" s="1278"/>
      <c r="AS492" s="941"/>
    </row>
    <row r="493" spans="17:45" s="65" customFormat="1" x14ac:dyDescent="0.25">
      <c r="Q493" s="357"/>
      <c r="R493" s="703"/>
      <c r="S493" s="703"/>
      <c r="T493" s="703"/>
      <c r="U493" s="703"/>
      <c r="AP493" s="1278"/>
      <c r="AQ493" s="1279"/>
      <c r="AR493" s="1278"/>
      <c r="AS493" s="941"/>
    </row>
    <row r="494" spans="17:45" s="65" customFormat="1" x14ac:dyDescent="0.25">
      <c r="Q494" s="357"/>
      <c r="R494" s="703"/>
      <c r="S494" s="703"/>
      <c r="T494" s="703"/>
      <c r="U494" s="703"/>
      <c r="AP494" s="1278"/>
      <c r="AQ494" s="1279"/>
      <c r="AR494" s="1278"/>
      <c r="AS494" s="941"/>
    </row>
    <row r="495" spans="17:45" s="65" customFormat="1" x14ac:dyDescent="0.25">
      <c r="Q495" s="357"/>
      <c r="R495" s="703"/>
      <c r="S495" s="703"/>
      <c r="T495" s="703"/>
      <c r="U495" s="703"/>
      <c r="AP495" s="1278"/>
      <c r="AQ495" s="1279"/>
      <c r="AR495" s="1278"/>
      <c r="AS495" s="941"/>
    </row>
    <row r="496" spans="17:45" s="65" customFormat="1" x14ac:dyDescent="0.25">
      <c r="Q496" s="357"/>
      <c r="R496" s="703"/>
      <c r="S496" s="703"/>
      <c r="T496" s="703"/>
      <c r="U496" s="703"/>
      <c r="AP496" s="1278"/>
      <c r="AQ496" s="1279"/>
      <c r="AR496" s="1278"/>
      <c r="AS496" s="941"/>
    </row>
    <row r="497" spans="17:45" s="65" customFormat="1" x14ac:dyDescent="0.25">
      <c r="Q497" s="357"/>
      <c r="R497" s="703"/>
      <c r="S497" s="703"/>
      <c r="T497" s="703"/>
      <c r="U497" s="703"/>
      <c r="AP497" s="1278"/>
      <c r="AQ497" s="1279"/>
      <c r="AR497" s="1278"/>
      <c r="AS497" s="941"/>
    </row>
    <row r="498" spans="17:45" s="65" customFormat="1" x14ac:dyDescent="0.25">
      <c r="Q498" s="357"/>
      <c r="R498" s="703"/>
      <c r="S498" s="703"/>
      <c r="T498" s="703"/>
      <c r="U498" s="703"/>
      <c r="AP498" s="1278"/>
      <c r="AQ498" s="1279"/>
      <c r="AR498" s="1278"/>
      <c r="AS498" s="941"/>
    </row>
    <row r="499" spans="17:45" s="65" customFormat="1" x14ac:dyDescent="0.25">
      <c r="Q499" s="357"/>
      <c r="R499" s="703"/>
      <c r="S499" s="703"/>
      <c r="T499" s="703"/>
      <c r="U499" s="703"/>
      <c r="AP499" s="1278"/>
      <c r="AQ499" s="1279"/>
      <c r="AR499" s="1278"/>
      <c r="AS499" s="941"/>
    </row>
    <row r="500" spans="17:45" s="65" customFormat="1" x14ac:dyDescent="0.25">
      <c r="Q500" s="357"/>
      <c r="R500" s="703"/>
      <c r="S500" s="703"/>
      <c r="T500" s="703"/>
      <c r="U500" s="703"/>
      <c r="AP500" s="1278"/>
      <c r="AQ500" s="1279"/>
      <c r="AR500" s="1278"/>
      <c r="AS500" s="941"/>
    </row>
    <row r="501" spans="17:45" s="65" customFormat="1" x14ac:dyDescent="0.25">
      <c r="Q501" s="357"/>
      <c r="R501" s="703"/>
      <c r="S501" s="703"/>
      <c r="T501" s="703"/>
      <c r="U501" s="703"/>
      <c r="AP501" s="1278"/>
      <c r="AQ501" s="1279"/>
      <c r="AR501" s="1278"/>
      <c r="AS501" s="941"/>
    </row>
    <row r="502" spans="17:45" s="65" customFormat="1" x14ac:dyDescent="0.25">
      <c r="Q502" s="357"/>
      <c r="R502" s="703"/>
      <c r="S502" s="703"/>
      <c r="T502" s="703"/>
      <c r="U502" s="703"/>
      <c r="AP502" s="1278"/>
      <c r="AQ502" s="1279"/>
      <c r="AR502" s="1278"/>
      <c r="AS502" s="941"/>
    </row>
    <row r="503" spans="17:45" s="65" customFormat="1" x14ac:dyDescent="0.25">
      <c r="Q503" s="357"/>
      <c r="R503" s="703"/>
      <c r="S503" s="703"/>
      <c r="T503" s="703"/>
      <c r="U503" s="703"/>
      <c r="AP503" s="1278"/>
      <c r="AQ503" s="1279"/>
      <c r="AR503" s="1278"/>
      <c r="AS503" s="941"/>
    </row>
    <row r="504" spans="17:45" s="65" customFormat="1" x14ac:dyDescent="0.25">
      <c r="Q504" s="357"/>
      <c r="R504" s="703"/>
      <c r="S504" s="703"/>
      <c r="T504" s="703"/>
      <c r="U504" s="703"/>
      <c r="AP504" s="1278"/>
      <c r="AQ504" s="1279"/>
      <c r="AR504" s="1278"/>
      <c r="AS504" s="941"/>
    </row>
    <row r="505" spans="17:45" s="65" customFormat="1" x14ac:dyDescent="0.25">
      <c r="Q505" s="357"/>
      <c r="R505" s="703"/>
      <c r="S505" s="703"/>
      <c r="T505" s="703"/>
      <c r="U505" s="703"/>
      <c r="AP505" s="1278"/>
      <c r="AQ505" s="1279"/>
      <c r="AR505" s="1278"/>
      <c r="AS505" s="941"/>
    </row>
    <row r="506" spans="17:45" s="65" customFormat="1" x14ac:dyDescent="0.25">
      <c r="Q506" s="357"/>
      <c r="R506" s="703"/>
      <c r="S506" s="703"/>
      <c r="T506" s="703"/>
      <c r="U506" s="703"/>
      <c r="AP506" s="1278"/>
      <c r="AQ506" s="1279"/>
      <c r="AR506" s="1278"/>
      <c r="AS506" s="941"/>
    </row>
    <row r="507" spans="17:45" s="65" customFormat="1" x14ac:dyDescent="0.25">
      <c r="Q507" s="357"/>
      <c r="R507" s="703"/>
      <c r="S507" s="703"/>
      <c r="T507" s="703"/>
      <c r="U507" s="703"/>
      <c r="AP507" s="1278"/>
      <c r="AQ507" s="1279"/>
      <c r="AR507" s="1278"/>
      <c r="AS507" s="941"/>
    </row>
    <row r="508" spans="17:45" s="65" customFormat="1" x14ac:dyDescent="0.25">
      <c r="Q508" s="357"/>
      <c r="R508" s="703"/>
      <c r="S508" s="703"/>
      <c r="T508" s="703"/>
      <c r="U508" s="703"/>
      <c r="AP508" s="1278"/>
      <c r="AQ508" s="1279"/>
      <c r="AR508" s="1278"/>
      <c r="AS508" s="941"/>
    </row>
    <row r="509" spans="17:45" s="65" customFormat="1" x14ac:dyDescent="0.25">
      <c r="Q509" s="357"/>
      <c r="R509" s="703"/>
      <c r="S509" s="703"/>
      <c r="T509" s="703"/>
      <c r="U509" s="703"/>
      <c r="AP509" s="1278"/>
      <c r="AQ509" s="1279"/>
      <c r="AR509" s="1278"/>
      <c r="AS509" s="941"/>
    </row>
    <row r="510" spans="17:45" s="65" customFormat="1" x14ac:dyDescent="0.25">
      <c r="Q510" s="357"/>
      <c r="R510" s="703"/>
      <c r="S510" s="703"/>
      <c r="T510" s="703"/>
      <c r="U510" s="703"/>
      <c r="AP510" s="1278"/>
      <c r="AQ510" s="1279"/>
      <c r="AR510" s="1278"/>
      <c r="AS510" s="941"/>
    </row>
    <row r="511" spans="17:45" s="65" customFormat="1" x14ac:dyDescent="0.25">
      <c r="Q511" s="357"/>
      <c r="R511" s="703"/>
      <c r="S511" s="703"/>
      <c r="T511" s="703"/>
      <c r="U511" s="703"/>
      <c r="AP511" s="1278"/>
      <c r="AQ511" s="1279"/>
      <c r="AR511" s="1278"/>
      <c r="AS511" s="941"/>
    </row>
    <row r="512" spans="17:45" s="65" customFormat="1" x14ac:dyDescent="0.25">
      <c r="Q512" s="357"/>
      <c r="R512" s="703"/>
      <c r="S512" s="703"/>
      <c r="T512" s="703"/>
      <c r="U512" s="703"/>
      <c r="AP512" s="1278"/>
      <c r="AQ512" s="1279"/>
      <c r="AR512" s="1278"/>
      <c r="AS512" s="941"/>
    </row>
    <row r="513" spans="17:45" s="65" customFormat="1" x14ac:dyDescent="0.25">
      <c r="Q513" s="357"/>
      <c r="R513" s="703"/>
      <c r="S513" s="703"/>
      <c r="T513" s="703"/>
      <c r="U513" s="703"/>
      <c r="AP513" s="1278"/>
      <c r="AQ513" s="1279"/>
      <c r="AR513" s="1278"/>
      <c r="AS513" s="941"/>
    </row>
    <row r="514" spans="17:45" s="65" customFormat="1" x14ac:dyDescent="0.25">
      <c r="Q514" s="357"/>
      <c r="R514" s="703"/>
      <c r="S514" s="703"/>
      <c r="T514" s="703"/>
      <c r="U514" s="703"/>
      <c r="AP514" s="1278"/>
      <c r="AQ514" s="1279"/>
      <c r="AR514" s="1278"/>
      <c r="AS514" s="941"/>
    </row>
    <row r="515" spans="17:45" s="65" customFormat="1" x14ac:dyDescent="0.25">
      <c r="Q515" s="357"/>
      <c r="R515" s="703"/>
      <c r="S515" s="703"/>
      <c r="T515" s="703"/>
      <c r="U515" s="703"/>
      <c r="AP515" s="1278"/>
      <c r="AQ515" s="1279"/>
      <c r="AR515" s="1278"/>
      <c r="AS515" s="941"/>
    </row>
    <row r="516" spans="17:45" s="65" customFormat="1" x14ac:dyDescent="0.25">
      <c r="Q516" s="357"/>
      <c r="R516" s="703"/>
      <c r="S516" s="703"/>
      <c r="T516" s="703"/>
      <c r="U516" s="703"/>
      <c r="AP516" s="1278"/>
      <c r="AQ516" s="1279"/>
      <c r="AR516" s="1278"/>
      <c r="AS516" s="941"/>
    </row>
    <row r="517" spans="17:45" s="65" customFormat="1" x14ac:dyDescent="0.25">
      <c r="Q517" s="357"/>
      <c r="R517" s="703"/>
      <c r="S517" s="703"/>
      <c r="T517" s="703"/>
      <c r="U517" s="703"/>
      <c r="AP517" s="1278"/>
      <c r="AQ517" s="1279"/>
      <c r="AR517" s="1278"/>
      <c r="AS517" s="941"/>
    </row>
    <row r="518" spans="17:45" s="65" customFormat="1" x14ac:dyDescent="0.25">
      <c r="Q518" s="357"/>
      <c r="R518" s="703"/>
      <c r="S518" s="703"/>
      <c r="T518" s="703"/>
      <c r="U518" s="703"/>
      <c r="AP518" s="1278"/>
      <c r="AQ518" s="1279"/>
      <c r="AR518" s="1278"/>
      <c r="AS518" s="941"/>
    </row>
    <row r="519" spans="17:45" s="65" customFormat="1" x14ac:dyDescent="0.25">
      <c r="Q519" s="357"/>
      <c r="R519" s="703"/>
      <c r="S519" s="703"/>
      <c r="T519" s="703"/>
      <c r="U519" s="703"/>
      <c r="AP519" s="1278"/>
      <c r="AQ519" s="1279"/>
      <c r="AR519" s="1278"/>
      <c r="AS519" s="941"/>
    </row>
    <row r="520" spans="17:45" s="65" customFormat="1" x14ac:dyDescent="0.25">
      <c r="Q520" s="357"/>
      <c r="R520" s="703"/>
      <c r="S520" s="703"/>
      <c r="T520" s="703"/>
      <c r="U520" s="703"/>
      <c r="AP520" s="1278"/>
      <c r="AQ520" s="1279"/>
      <c r="AR520" s="1278"/>
      <c r="AS520" s="941"/>
    </row>
    <row r="521" spans="17:45" s="65" customFormat="1" x14ac:dyDescent="0.25">
      <c r="Q521" s="357"/>
      <c r="R521" s="703"/>
      <c r="S521" s="703"/>
      <c r="T521" s="703"/>
      <c r="U521" s="703"/>
      <c r="AP521" s="1278"/>
      <c r="AQ521" s="1279"/>
      <c r="AR521" s="1278"/>
      <c r="AS521" s="941"/>
    </row>
    <row r="522" spans="17:45" s="65" customFormat="1" x14ac:dyDescent="0.25">
      <c r="Q522" s="357"/>
      <c r="R522" s="703"/>
      <c r="S522" s="703"/>
      <c r="T522" s="703"/>
      <c r="U522" s="703"/>
      <c r="AP522" s="1278"/>
      <c r="AQ522" s="1279"/>
      <c r="AR522" s="1278"/>
      <c r="AS522" s="941"/>
    </row>
    <row r="523" spans="17:45" s="65" customFormat="1" x14ac:dyDescent="0.25">
      <c r="Q523" s="357"/>
      <c r="R523" s="703"/>
      <c r="S523" s="703"/>
      <c r="T523" s="703"/>
      <c r="U523" s="703"/>
      <c r="AP523" s="1278"/>
      <c r="AQ523" s="1279"/>
      <c r="AR523" s="1278"/>
      <c r="AS523" s="941"/>
    </row>
    <row r="524" spans="17:45" s="65" customFormat="1" x14ac:dyDescent="0.25">
      <c r="Q524" s="357"/>
      <c r="R524" s="703"/>
      <c r="S524" s="703"/>
      <c r="T524" s="703"/>
      <c r="U524" s="703"/>
      <c r="AP524" s="1278"/>
      <c r="AQ524" s="1279"/>
      <c r="AR524" s="1278"/>
      <c r="AS524" s="941"/>
    </row>
    <row r="525" spans="17:45" s="65" customFormat="1" x14ac:dyDescent="0.25">
      <c r="Q525" s="357"/>
      <c r="R525" s="703"/>
      <c r="S525" s="703"/>
      <c r="T525" s="703"/>
      <c r="U525" s="703"/>
      <c r="AP525" s="1278"/>
      <c r="AQ525" s="1279"/>
      <c r="AR525" s="1278"/>
      <c r="AS525" s="941"/>
    </row>
    <row r="526" spans="17:45" s="65" customFormat="1" x14ac:dyDescent="0.25">
      <c r="Q526" s="357"/>
      <c r="R526" s="703"/>
      <c r="S526" s="703"/>
      <c r="T526" s="703"/>
      <c r="U526" s="703"/>
      <c r="AP526" s="1278"/>
      <c r="AQ526" s="1279"/>
      <c r="AR526" s="1278"/>
      <c r="AS526" s="941"/>
    </row>
    <row r="527" spans="17:45" s="65" customFormat="1" x14ac:dyDescent="0.25">
      <c r="Q527" s="357"/>
      <c r="R527" s="703"/>
      <c r="S527" s="703"/>
      <c r="T527" s="703"/>
      <c r="U527" s="703"/>
      <c r="AP527" s="1278"/>
      <c r="AQ527" s="1279"/>
      <c r="AR527" s="1278"/>
      <c r="AS527" s="941"/>
    </row>
    <row r="528" spans="17:45" s="65" customFormat="1" x14ac:dyDescent="0.25">
      <c r="Q528" s="357"/>
      <c r="R528" s="703"/>
      <c r="S528" s="703"/>
      <c r="T528" s="703"/>
      <c r="U528" s="703"/>
      <c r="AP528" s="1278"/>
      <c r="AQ528" s="1279"/>
      <c r="AR528" s="1278"/>
      <c r="AS528" s="941"/>
    </row>
    <row r="529" spans="17:45" s="65" customFormat="1" x14ac:dyDescent="0.25">
      <c r="Q529" s="357"/>
      <c r="R529" s="703"/>
      <c r="S529" s="703"/>
      <c r="T529" s="703"/>
      <c r="U529" s="703"/>
      <c r="AP529" s="1278"/>
      <c r="AQ529" s="1279"/>
      <c r="AR529" s="1278"/>
      <c r="AS529" s="941"/>
    </row>
    <row r="530" spans="17:45" s="65" customFormat="1" x14ac:dyDescent="0.25">
      <c r="Q530" s="357"/>
      <c r="R530" s="703"/>
      <c r="S530" s="703"/>
      <c r="T530" s="703"/>
      <c r="U530" s="703"/>
      <c r="AP530" s="1278"/>
      <c r="AQ530" s="1279"/>
      <c r="AR530" s="1278"/>
      <c r="AS530" s="941"/>
    </row>
    <row r="531" spans="17:45" s="65" customFormat="1" x14ac:dyDescent="0.25">
      <c r="Q531" s="357"/>
      <c r="R531" s="703"/>
      <c r="S531" s="703"/>
      <c r="T531" s="703"/>
      <c r="U531" s="703"/>
      <c r="AP531" s="1278"/>
      <c r="AQ531" s="1279"/>
      <c r="AR531" s="1278"/>
      <c r="AS531" s="941"/>
    </row>
    <row r="532" spans="17:45" s="65" customFormat="1" x14ac:dyDescent="0.25">
      <c r="Q532" s="357"/>
      <c r="R532" s="703"/>
      <c r="S532" s="703"/>
      <c r="T532" s="703"/>
      <c r="U532" s="703"/>
      <c r="AP532" s="1278"/>
      <c r="AQ532" s="1279"/>
      <c r="AR532" s="1278"/>
      <c r="AS532" s="941"/>
    </row>
    <row r="533" spans="17:45" s="65" customFormat="1" x14ac:dyDescent="0.25">
      <c r="Q533" s="357"/>
      <c r="R533" s="703"/>
      <c r="S533" s="703"/>
      <c r="T533" s="703"/>
      <c r="U533" s="703"/>
      <c r="AP533" s="1278"/>
      <c r="AQ533" s="1279"/>
      <c r="AR533" s="1278"/>
      <c r="AS533" s="941"/>
    </row>
    <row r="534" spans="17:45" s="65" customFormat="1" x14ac:dyDescent="0.25">
      <c r="Q534" s="357"/>
      <c r="R534" s="703"/>
      <c r="S534" s="703"/>
      <c r="T534" s="703"/>
      <c r="U534" s="703"/>
      <c r="AP534" s="1278"/>
      <c r="AQ534" s="1279"/>
      <c r="AR534" s="1278"/>
      <c r="AS534" s="941"/>
    </row>
    <row r="535" spans="17:45" s="65" customFormat="1" x14ac:dyDescent="0.25">
      <c r="Q535" s="357"/>
      <c r="R535" s="703"/>
      <c r="S535" s="703"/>
      <c r="T535" s="703"/>
      <c r="U535" s="703"/>
      <c r="AP535" s="1278"/>
      <c r="AQ535" s="1279"/>
      <c r="AR535" s="1278"/>
      <c r="AS535" s="941"/>
    </row>
    <row r="536" spans="17:45" s="65" customFormat="1" x14ac:dyDescent="0.25">
      <c r="Q536" s="357"/>
      <c r="R536" s="703"/>
      <c r="S536" s="703"/>
      <c r="T536" s="703"/>
      <c r="U536" s="703"/>
      <c r="AP536" s="1278"/>
      <c r="AQ536" s="1279"/>
      <c r="AR536" s="1278"/>
      <c r="AS536" s="941"/>
    </row>
    <row r="537" spans="17:45" s="65" customFormat="1" x14ac:dyDescent="0.25">
      <c r="Q537" s="357"/>
      <c r="R537" s="703"/>
      <c r="S537" s="703"/>
      <c r="T537" s="703"/>
      <c r="U537" s="703"/>
      <c r="AP537" s="1278"/>
      <c r="AQ537" s="1279"/>
      <c r="AR537" s="1278"/>
      <c r="AS537" s="941"/>
    </row>
    <row r="538" spans="17:45" s="65" customFormat="1" x14ac:dyDescent="0.25">
      <c r="Q538" s="357"/>
      <c r="R538" s="703"/>
      <c r="S538" s="703"/>
      <c r="T538" s="703"/>
      <c r="U538" s="703"/>
      <c r="AP538" s="1278"/>
      <c r="AQ538" s="1279"/>
      <c r="AR538" s="1278"/>
      <c r="AS538" s="941"/>
    </row>
    <row r="539" spans="17:45" s="65" customFormat="1" x14ac:dyDescent="0.25">
      <c r="Q539" s="357"/>
      <c r="R539" s="703"/>
      <c r="S539" s="703"/>
      <c r="T539" s="703"/>
      <c r="U539" s="703"/>
      <c r="AP539" s="1278"/>
      <c r="AQ539" s="1279"/>
      <c r="AR539" s="1278"/>
      <c r="AS539" s="941"/>
    </row>
    <row r="540" spans="17:45" s="65" customFormat="1" x14ac:dyDescent="0.25">
      <c r="Q540" s="357"/>
      <c r="R540" s="703"/>
      <c r="S540" s="703"/>
      <c r="T540" s="703"/>
      <c r="U540" s="703"/>
      <c r="AP540" s="1278"/>
      <c r="AQ540" s="1279"/>
      <c r="AR540" s="1278"/>
      <c r="AS540" s="941"/>
    </row>
    <row r="541" spans="17:45" s="65" customFormat="1" x14ac:dyDescent="0.25">
      <c r="Q541" s="357"/>
      <c r="R541" s="703"/>
      <c r="S541" s="703"/>
      <c r="T541" s="703"/>
      <c r="U541" s="703"/>
      <c r="AP541" s="1278"/>
      <c r="AQ541" s="1279"/>
      <c r="AR541" s="1278"/>
      <c r="AS541" s="941"/>
    </row>
    <row r="542" spans="17:45" s="65" customFormat="1" x14ac:dyDescent="0.25">
      <c r="Q542" s="357"/>
      <c r="R542" s="703"/>
      <c r="S542" s="703"/>
      <c r="T542" s="703"/>
      <c r="U542" s="703"/>
      <c r="AP542" s="1278"/>
      <c r="AQ542" s="1279"/>
      <c r="AR542" s="1278"/>
      <c r="AS542" s="941"/>
    </row>
    <row r="543" spans="17:45" s="65" customFormat="1" x14ac:dyDescent="0.25">
      <c r="Q543" s="357"/>
      <c r="R543" s="703"/>
      <c r="S543" s="703"/>
      <c r="T543" s="703"/>
      <c r="U543" s="703"/>
      <c r="AP543" s="1278"/>
      <c r="AQ543" s="1279"/>
      <c r="AR543" s="1278"/>
      <c r="AS543" s="941"/>
    </row>
    <row r="544" spans="17:45" s="65" customFormat="1" x14ac:dyDescent="0.25">
      <c r="Q544" s="357"/>
      <c r="R544" s="703"/>
      <c r="S544" s="703"/>
      <c r="T544" s="703"/>
      <c r="U544" s="703"/>
      <c r="AP544" s="1278"/>
      <c r="AQ544" s="1279"/>
      <c r="AR544" s="1278"/>
      <c r="AS544" s="941"/>
    </row>
    <row r="545" spans="17:45" s="65" customFormat="1" x14ac:dyDescent="0.25">
      <c r="Q545" s="357"/>
      <c r="R545" s="703"/>
      <c r="S545" s="703"/>
      <c r="T545" s="703"/>
      <c r="U545" s="703"/>
      <c r="AP545" s="1278"/>
      <c r="AQ545" s="1279"/>
      <c r="AR545" s="1278"/>
      <c r="AS545" s="941"/>
    </row>
    <row r="546" spans="17:45" s="65" customFormat="1" x14ac:dyDescent="0.25">
      <c r="Q546" s="357"/>
      <c r="R546" s="703"/>
      <c r="S546" s="703"/>
      <c r="T546" s="703"/>
      <c r="U546" s="703"/>
      <c r="AP546" s="1278"/>
      <c r="AQ546" s="1279"/>
      <c r="AR546" s="1278"/>
      <c r="AS546" s="941"/>
    </row>
    <row r="547" spans="17:45" s="65" customFormat="1" x14ac:dyDescent="0.25">
      <c r="Q547" s="357"/>
      <c r="R547" s="703"/>
      <c r="S547" s="703"/>
      <c r="T547" s="703"/>
      <c r="U547" s="703"/>
      <c r="AP547" s="1278"/>
      <c r="AQ547" s="1279"/>
      <c r="AR547" s="1278"/>
      <c r="AS547" s="941"/>
    </row>
    <row r="548" spans="17:45" s="65" customFormat="1" x14ac:dyDescent="0.25">
      <c r="Q548" s="357"/>
      <c r="R548" s="703"/>
      <c r="S548" s="703"/>
      <c r="T548" s="703"/>
      <c r="U548" s="703"/>
      <c r="AP548" s="1278"/>
      <c r="AQ548" s="1279"/>
      <c r="AR548" s="1278"/>
      <c r="AS548" s="941"/>
    </row>
    <row r="549" spans="17:45" s="65" customFormat="1" x14ac:dyDescent="0.25">
      <c r="Q549" s="357"/>
      <c r="R549" s="703"/>
      <c r="S549" s="703"/>
      <c r="T549" s="703"/>
      <c r="U549" s="703"/>
      <c r="AP549" s="1278"/>
      <c r="AQ549" s="1279"/>
      <c r="AR549" s="1278"/>
      <c r="AS549" s="941"/>
    </row>
    <row r="550" spans="17:45" s="65" customFormat="1" x14ac:dyDescent="0.25">
      <c r="Q550" s="357"/>
      <c r="R550" s="703"/>
      <c r="S550" s="703"/>
      <c r="T550" s="703"/>
      <c r="U550" s="703"/>
      <c r="AP550" s="1278"/>
      <c r="AQ550" s="1279"/>
      <c r="AR550" s="1278"/>
      <c r="AS550" s="941"/>
    </row>
    <row r="551" spans="17:45" s="65" customFormat="1" x14ac:dyDescent="0.25">
      <c r="Q551" s="357"/>
      <c r="R551" s="703"/>
      <c r="S551" s="703"/>
      <c r="T551" s="703"/>
      <c r="U551" s="703"/>
      <c r="AP551" s="1278"/>
      <c r="AQ551" s="1279"/>
      <c r="AR551" s="1278"/>
      <c r="AS551" s="941"/>
    </row>
    <row r="552" spans="17:45" s="65" customFormat="1" x14ac:dyDescent="0.25">
      <c r="Q552" s="357"/>
      <c r="R552" s="703"/>
      <c r="S552" s="703"/>
      <c r="T552" s="703"/>
      <c r="U552" s="703"/>
      <c r="AP552" s="1278"/>
      <c r="AQ552" s="1279"/>
      <c r="AR552" s="1278"/>
      <c r="AS552" s="941"/>
    </row>
    <row r="553" spans="17:45" s="65" customFormat="1" x14ac:dyDescent="0.25">
      <c r="Q553" s="357"/>
      <c r="R553" s="703"/>
      <c r="S553" s="703"/>
      <c r="T553" s="703"/>
      <c r="U553" s="703"/>
      <c r="AP553" s="1278"/>
      <c r="AQ553" s="1279"/>
      <c r="AR553" s="1278"/>
      <c r="AS553" s="941"/>
    </row>
    <row r="554" spans="17:45" s="65" customFormat="1" x14ac:dyDescent="0.25">
      <c r="Q554" s="357"/>
      <c r="R554" s="703"/>
      <c r="S554" s="703"/>
      <c r="T554" s="703"/>
      <c r="U554" s="703"/>
      <c r="AP554" s="1278"/>
      <c r="AQ554" s="1279"/>
      <c r="AR554" s="1278"/>
      <c r="AS554" s="941"/>
    </row>
    <row r="555" spans="17:45" s="65" customFormat="1" x14ac:dyDescent="0.25">
      <c r="Q555" s="357"/>
      <c r="R555" s="703"/>
      <c r="S555" s="703"/>
      <c r="T555" s="703"/>
      <c r="U555" s="703"/>
      <c r="AP555" s="1278"/>
      <c r="AQ555" s="1279"/>
      <c r="AR555" s="1278"/>
      <c r="AS555" s="941"/>
    </row>
    <row r="556" spans="17:45" s="65" customFormat="1" x14ac:dyDescent="0.25">
      <c r="Q556" s="357"/>
      <c r="R556" s="703"/>
      <c r="S556" s="703"/>
      <c r="T556" s="703"/>
      <c r="U556" s="703"/>
      <c r="AP556" s="1278"/>
      <c r="AQ556" s="1279"/>
      <c r="AR556" s="1278"/>
      <c r="AS556" s="941"/>
    </row>
    <row r="557" spans="17:45" s="65" customFormat="1" x14ac:dyDescent="0.25">
      <c r="Q557" s="357"/>
      <c r="R557" s="703"/>
      <c r="S557" s="703"/>
      <c r="T557" s="703"/>
      <c r="U557" s="703"/>
      <c r="AP557" s="1278"/>
      <c r="AQ557" s="1279"/>
      <c r="AR557" s="1278"/>
      <c r="AS557" s="941"/>
    </row>
    <row r="558" spans="17:45" s="65" customFormat="1" x14ac:dyDescent="0.25">
      <c r="Q558" s="357"/>
      <c r="R558" s="703"/>
      <c r="S558" s="703"/>
      <c r="T558" s="703"/>
      <c r="U558" s="703"/>
      <c r="AP558" s="1278"/>
      <c r="AQ558" s="1279"/>
      <c r="AR558" s="1278"/>
      <c r="AS558" s="941"/>
    </row>
    <row r="559" spans="17:45" s="65" customFormat="1" x14ac:dyDescent="0.25">
      <c r="Q559" s="357"/>
      <c r="R559" s="703"/>
      <c r="S559" s="703"/>
      <c r="T559" s="703"/>
      <c r="U559" s="703"/>
      <c r="AP559" s="1278"/>
      <c r="AQ559" s="1279"/>
      <c r="AR559" s="1278"/>
      <c r="AS559" s="941"/>
    </row>
    <row r="560" spans="17:45" s="65" customFormat="1" x14ac:dyDescent="0.25">
      <c r="Q560" s="357"/>
      <c r="R560" s="703"/>
      <c r="S560" s="703"/>
      <c r="T560" s="703"/>
      <c r="U560" s="703"/>
      <c r="AP560" s="1278"/>
      <c r="AQ560" s="1279"/>
      <c r="AR560" s="1278"/>
      <c r="AS560" s="941"/>
    </row>
    <row r="561" spans="17:45" s="65" customFormat="1" x14ac:dyDescent="0.25">
      <c r="Q561" s="357"/>
      <c r="R561" s="703"/>
      <c r="S561" s="703"/>
      <c r="T561" s="703"/>
      <c r="U561" s="703"/>
      <c r="AP561" s="1278"/>
      <c r="AQ561" s="1279"/>
      <c r="AR561" s="1278"/>
      <c r="AS561" s="941"/>
    </row>
    <row r="562" spans="17:45" s="65" customFormat="1" x14ac:dyDescent="0.25">
      <c r="Q562" s="357"/>
      <c r="R562" s="703"/>
      <c r="S562" s="703"/>
      <c r="T562" s="703"/>
      <c r="U562" s="703"/>
      <c r="AP562" s="1278"/>
      <c r="AQ562" s="1279"/>
      <c r="AR562" s="1278"/>
      <c r="AS562" s="941"/>
    </row>
    <row r="563" spans="17:45" s="65" customFormat="1" x14ac:dyDescent="0.25">
      <c r="Q563" s="357"/>
      <c r="R563" s="703"/>
      <c r="S563" s="703"/>
      <c r="T563" s="703"/>
      <c r="U563" s="703"/>
      <c r="AP563" s="1278"/>
      <c r="AQ563" s="1279"/>
      <c r="AR563" s="1278"/>
      <c r="AS563" s="941"/>
    </row>
  </sheetData>
  <mergeCells count="883">
    <mergeCell ref="A119:A122"/>
    <mergeCell ref="A123:A127"/>
    <mergeCell ref="A128:A133"/>
    <mergeCell ref="A134:A139"/>
    <mergeCell ref="A140:A144"/>
    <mergeCell ref="A44:A47"/>
    <mergeCell ref="A48:A51"/>
    <mergeCell ref="A52:A55"/>
    <mergeCell ref="A56:A60"/>
    <mergeCell ref="A72:A75"/>
    <mergeCell ref="A76:A80"/>
    <mergeCell ref="A81:A84"/>
    <mergeCell ref="A111:A112"/>
    <mergeCell ref="A113:A118"/>
    <mergeCell ref="AS128:AS133"/>
    <mergeCell ref="AL277:AL279"/>
    <mergeCell ref="AM277:AM279"/>
    <mergeCell ref="AN277:AN279"/>
    <mergeCell ref="AO277:AO279"/>
    <mergeCell ref="AP277:AP279"/>
    <mergeCell ref="AQ277:AQ279"/>
    <mergeCell ref="AR277:AR279"/>
    <mergeCell ref="AC277:AC279"/>
    <mergeCell ref="AD277:AD279"/>
    <mergeCell ref="AE277:AE279"/>
    <mergeCell ref="AF277:AF279"/>
    <mergeCell ref="AG277:AG279"/>
    <mergeCell ref="AH277:AH279"/>
    <mergeCell ref="AI277:AI279"/>
    <mergeCell ref="AJ277:AJ279"/>
    <mergeCell ref="AK277:AK279"/>
    <mergeCell ref="AN128:AN133"/>
    <mergeCell ref="AD140:AD144"/>
    <mergeCell ref="AE140:AE144"/>
    <mergeCell ref="AE134:AE139"/>
    <mergeCell ref="AO151:AO154"/>
    <mergeCell ref="AO128:AO133"/>
    <mergeCell ref="AG140:AG144"/>
    <mergeCell ref="P277:P279"/>
    <mergeCell ref="Q277:Q279"/>
    <mergeCell ref="V277:V279"/>
    <mergeCell ref="W277:W279"/>
    <mergeCell ref="X277:X279"/>
    <mergeCell ref="Y277:Y279"/>
    <mergeCell ref="Z277:Z279"/>
    <mergeCell ref="AA277:AA279"/>
    <mergeCell ref="AB277:AB279"/>
    <mergeCell ref="B277:B279"/>
    <mergeCell ref="C277:C279"/>
    <mergeCell ref="D277:D279"/>
    <mergeCell ref="E277:E279"/>
    <mergeCell ref="F277:F279"/>
    <mergeCell ref="J277:J279"/>
    <mergeCell ref="L277:L279"/>
    <mergeCell ref="N277:N279"/>
    <mergeCell ref="O277:O279"/>
    <mergeCell ref="J274:J275"/>
    <mergeCell ref="B274:B275"/>
    <mergeCell ref="C274:C275"/>
    <mergeCell ref="D274:D275"/>
    <mergeCell ref="E274:E275"/>
    <mergeCell ref="F274:F275"/>
    <mergeCell ref="L274:L275"/>
    <mergeCell ref="N274:N275"/>
    <mergeCell ref="O274:O275"/>
    <mergeCell ref="P274:P275"/>
    <mergeCell ref="Q274:Q275"/>
    <mergeCell ref="AJ274:AJ275"/>
    <mergeCell ref="AK274:AK275"/>
    <mergeCell ref="AM274:AM275"/>
    <mergeCell ref="AN274:AN275"/>
    <mergeCell ref="X223:X224"/>
    <mergeCell ref="Y223:Y224"/>
    <mergeCell ref="Z223:Z224"/>
    <mergeCell ref="AC223:AC224"/>
    <mergeCell ref="AD223:AD224"/>
    <mergeCell ref="AE223:AE224"/>
    <mergeCell ref="AG223:AG224"/>
    <mergeCell ref="AH223:AH224"/>
    <mergeCell ref="AI223:AI224"/>
    <mergeCell ref="AJ223:AJ224"/>
    <mergeCell ref="AK223:AK224"/>
    <mergeCell ref="AM223:AM224"/>
    <mergeCell ref="AN223:AN224"/>
    <mergeCell ref="AL223:AL224"/>
    <mergeCell ref="AI229:AI232"/>
    <mergeCell ref="AJ229:AJ232"/>
    <mergeCell ref="AK229:AK232"/>
    <mergeCell ref="AM229:AM232"/>
    <mergeCell ref="P220:P222"/>
    <mergeCell ref="Q220:Q222"/>
    <mergeCell ref="V220:V222"/>
    <mergeCell ref="W220:W222"/>
    <mergeCell ref="P223:P224"/>
    <mergeCell ref="Q223:Q224"/>
    <mergeCell ref="V223:V224"/>
    <mergeCell ref="W223:W224"/>
    <mergeCell ref="AD151:AD154"/>
    <mergeCell ref="X215:X219"/>
    <mergeCell ref="V215:V219"/>
    <mergeCell ref="W215:W219"/>
    <mergeCell ref="X220:X222"/>
    <mergeCell ref="Y220:Y222"/>
    <mergeCell ref="Z220:Z222"/>
    <mergeCell ref="Y215:Y219"/>
    <mergeCell ref="Z215:Z219"/>
    <mergeCell ref="AI140:AI144"/>
    <mergeCell ref="AJ140:AJ144"/>
    <mergeCell ref="AK140:AK144"/>
    <mergeCell ref="AM140:AM144"/>
    <mergeCell ref="AN140:AN144"/>
    <mergeCell ref="AG134:AG139"/>
    <mergeCell ref="AI134:AI139"/>
    <mergeCell ref="AK128:AK133"/>
    <mergeCell ref="AI155:AI160"/>
    <mergeCell ref="AJ155:AJ160"/>
    <mergeCell ref="AK134:AK139"/>
    <mergeCell ref="AN155:AN160"/>
    <mergeCell ref="AI151:AI154"/>
    <mergeCell ref="AJ151:AJ154"/>
    <mergeCell ref="AM151:AM154"/>
    <mergeCell ref="AN151:AN154"/>
    <mergeCell ref="AM134:AM139"/>
    <mergeCell ref="AN134:AN139"/>
    <mergeCell ref="AE151:AE154"/>
    <mergeCell ref="AG151:AG154"/>
    <mergeCell ref="B223:B224"/>
    <mergeCell ref="C223:C224"/>
    <mergeCell ref="D223:D224"/>
    <mergeCell ref="E223:E224"/>
    <mergeCell ref="F223:F224"/>
    <mergeCell ref="J223:J224"/>
    <mergeCell ref="L223:L224"/>
    <mergeCell ref="N223:N224"/>
    <mergeCell ref="O223:O224"/>
    <mergeCell ref="E151:E154"/>
    <mergeCell ref="F151:F154"/>
    <mergeCell ref="J151:J154"/>
    <mergeCell ref="L151:L154"/>
    <mergeCell ref="N151:N154"/>
    <mergeCell ref="O151:O154"/>
    <mergeCell ref="B210:B214"/>
    <mergeCell ref="D210:D214"/>
    <mergeCell ref="E210:E214"/>
    <mergeCell ref="F210:F214"/>
    <mergeCell ref="J210:J214"/>
    <mergeCell ref="L210:L214"/>
    <mergeCell ref="N210:N214"/>
    <mergeCell ref="AO81:AO84"/>
    <mergeCell ref="AP81:AP84"/>
    <mergeCell ref="AQ81:AQ84"/>
    <mergeCell ref="AR81:AR84"/>
    <mergeCell ref="C220:C222"/>
    <mergeCell ref="B220:B222"/>
    <mergeCell ref="D220:D222"/>
    <mergeCell ref="E220:E222"/>
    <mergeCell ref="F220:F222"/>
    <mergeCell ref="J220:J222"/>
    <mergeCell ref="AN220:AN222"/>
    <mergeCell ref="AB220:AB222"/>
    <mergeCell ref="AC220:AC222"/>
    <mergeCell ref="AD220:AD222"/>
    <mergeCell ref="AE220:AE222"/>
    <mergeCell ref="AG220:AG222"/>
    <mergeCell ref="AH220:AH222"/>
    <mergeCell ref="AI220:AI222"/>
    <mergeCell ref="AJ220:AJ222"/>
    <mergeCell ref="AK220:AK222"/>
    <mergeCell ref="AM220:AM222"/>
    <mergeCell ref="L220:L222"/>
    <mergeCell ref="N220:N222"/>
    <mergeCell ref="O220:O222"/>
    <mergeCell ref="AN44:AN47"/>
    <mergeCell ref="AO44:AO47"/>
    <mergeCell ref="AO56:AO60"/>
    <mergeCell ref="AP56:AP60"/>
    <mergeCell ref="AQ56:AQ60"/>
    <mergeCell ref="AR56:AR60"/>
    <mergeCell ref="AO72:AO75"/>
    <mergeCell ref="AP72:AP75"/>
    <mergeCell ref="AQ72:AQ75"/>
    <mergeCell ref="AR72:AR75"/>
    <mergeCell ref="AO62:AO65"/>
    <mergeCell ref="AP7:AP8"/>
    <mergeCell ref="AQ7:AQ8"/>
    <mergeCell ref="AR7:AR8"/>
    <mergeCell ref="AP44:AP47"/>
    <mergeCell ref="AQ44:AQ47"/>
    <mergeCell ref="AR44:AR47"/>
    <mergeCell ref="B205:B206"/>
    <mergeCell ref="C205:C206"/>
    <mergeCell ref="D205:D206"/>
    <mergeCell ref="E205:E206"/>
    <mergeCell ref="B134:B139"/>
    <mergeCell ref="D134:D139"/>
    <mergeCell ref="E134:E139"/>
    <mergeCell ref="F134:F139"/>
    <mergeCell ref="J134:J139"/>
    <mergeCell ref="B140:B144"/>
    <mergeCell ref="C140:C144"/>
    <mergeCell ref="D140:D144"/>
    <mergeCell ref="E140:E144"/>
    <mergeCell ref="F140:F144"/>
    <mergeCell ref="J140:J144"/>
    <mergeCell ref="B151:B154"/>
    <mergeCell ref="D151:D154"/>
    <mergeCell ref="X140:X144"/>
    <mergeCell ref="Y140:Y144"/>
    <mergeCell ref="Z140:Z144"/>
    <mergeCell ref="P151:P154"/>
    <mergeCell ref="Q151:Q154"/>
    <mergeCell ref="Y151:Y154"/>
    <mergeCell ref="Z151:Z154"/>
    <mergeCell ref="AA151:AA154"/>
    <mergeCell ref="AC151:AC154"/>
    <mergeCell ref="V151:V154"/>
    <mergeCell ref="W151:W154"/>
    <mergeCell ref="X151:X154"/>
    <mergeCell ref="AA140:AA144"/>
    <mergeCell ref="AB140:AB144"/>
    <mergeCell ref="AC140:AC144"/>
    <mergeCell ref="C134:C139"/>
    <mergeCell ref="Q134:Q139"/>
    <mergeCell ref="V134:V139"/>
    <mergeCell ref="W134:W139"/>
    <mergeCell ref="X134:X139"/>
    <mergeCell ref="AA134:AA139"/>
    <mergeCell ref="AB134:AB139"/>
    <mergeCell ref="AC134:AC139"/>
    <mergeCell ref="AD134:AD139"/>
    <mergeCell ref="L134:L139"/>
    <mergeCell ref="N134:N139"/>
    <mergeCell ref="O134:O139"/>
    <mergeCell ref="P134:P139"/>
    <mergeCell ref="Y134:Y139"/>
    <mergeCell ref="Z134:Z139"/>
    <mergeCell ref="AI111:AI112"/>
    <mergeCell ref="AJ111:AJ112"/>
    <mergeCell ref="AK111:AK112"/>
    <mergeCell ref="AL111:AL112"/>
    <mergeCell ref="AM111:AM112"/>
    <mergeCell ref="AN111:AN112"/>
    <mergeCell ref="X111:X112"/>
    <mergeCell ref="Y111:Y112"/>
    <mergeCell ref="Z111:Z112"/>
    <mergeCell ref="AA111:AA112"/>
    <mergeCell ref="AB111:AB112"/>
    <mergeCell ref="AC111:AC112"/>
    <mergeCell ref="AD111:AD112"/>
    <mergeCell ref="AE111:AE112"/>
    <mergeCell ref="AG111:AG112"/>
    <mergeCell ref="B111:B112"/>
    <mergeCell ref="C111:C112"/>
    <mergeCell ref="D111:D112"/>
    <mergeCell ref="E111:E112"/>
    <mergeCell ref="F111:F112"/>
    <mergeCell ref="J111:J112"/>
    <mergeCell ref="L111:L112"/>
    <mergeCell ref="N111:N112"/>
    <mergeCell ref="AE76:AE80"/>
    <mergeCell ref="F90:I90"/>
    <mergeCell ref="Y81:Y84"/>
    <mergeCell ref="Z81:Z84"/>
    <mergeCell ref="O111:O112"/>
    <mergeCell ref="P111:P112"/>
    <mergeCell ref="Q111:Q112"/>
    <mergeCell ref="R111:R112"/>
    <mergeCell ref="S111:S112"/>
    <mergeCell ref="T111:T112"/>
    <mergeCell ref="U111:U112"/>
    <mergeCell ref="V111:V112"/>
    <mergeCell ref="W111:W112"/>
    <mergeCell ref="B76:B80"/>
    <mergeCell ref="C76:C80"/>
    <mergeCell ref="D76:D80"/>
    <mergeCell ref="AG76:AG80"/>
    <mergeCell ref="AI76:AI80"/>
    <mergeCell ref="AA81:AA84"/>
    <mergeCell ref="AC81:AC84"/>
    <mergeCell ref="AD81:AD84"/>
    <mergeCell ref="AE81:AE84"/>
    <mergeCell ref="AG81:AG84"/>
    <mergeCell ref="AI81:AI84"/>
    <mergeCell ref="AB81:AB84"/>
    <mergeCell ref="AH76:AH80"/>
    <mergeCell ref="AK81:AK84"/>
    <mergeCell ref="AM81:AM84"/>
    <mergeCell ref="AN81:AN84"/>
    <mergeCell ref="O81:O84"/>
    <mergeCell ref="P81:P84"/>
    <mergeCell ref="Q81:Q84"/>
    <mergeCell ref="V81:V84"/>
    <mergeCell ref="W81:W84"/>
    <mergeCell ref="X81:X84"/>
    <mergeCell ref="AJ81:AJ84"/>
    <mergeCell ref="AN76:AN80"/>
    <mergeCell ref="AO76:AO80"/>
    <mergeCell ref="B81:B84"/>
    <mergeCell ref="C81:C84"/>
    <mergeCell ref="D81:D84"/>
    <mergeCell ref="E81:E84"/>
    <mergeCell ref="F81:F84"/>
    <mergeCell ref="J81:J84"/>
    <mergeCell ref="L81:L84"/>
    <mergeCell ref="N81:N84"/>
    <mergeCell ref="Y76:Y80"/>
    <mergeCell ref="Z76:Z80"/>
    <mergeCell ref="AB76:AB80"/>
    <mergeCell ref="AJ76:AJ80"/>
    <mergeCell ref="AK76:AK80"/>
    <mergeCell ref="AM76:AM80"/>
    <mergeCell ref="O76:O80"/>
    <mergeCell ref="P76:P80"/>
    <mergeCell ref="Q76:Q80"/>
    <mergeCell ref="V76:V80"/>
    <mergeCell ref="W76:W80"/>
    <mergeCell ref="X76:X80"/>
    <mergeCell ref="AA76:AA80"/>
    <mergeCell ref="AC76:AC80"/>
    <mergeCell ref="E76:E80"/>
    <mergeCell ref="F76:F80"/>
    <mergeCell ref="J76:J80"/>
    <mergeCell ref="L76:L80"/>
    <mergeCell ref="N76:N80"/>
    <mergeCell ref="AE72:AE75"/>
    <mergeCell ref="O72:O75"/>
    <mergeCell ref="P72:P75"/>
    <mergeCell ref="AD76:AD80"/>
    <mergeCell ref="Q72:Q75"/>
    <mergeCell ref="V72:V75"/>
    <mergeCell ref="W72:W75"/>
    <mergeCell ref="X72:X75"/>
    <mergeCell ref="Y72:Y75"/>
    <mergeCell ref="Z72:Z75"/>
    <mergeCell ref="AA72:AA75"/>
    <mergeCell ref="AB72:AB75"/>
    <mergeCell ref="AC72:AC75"/>
    <mergeCell ref="AD72:AD75"/>
    <mergeCell ref="B72:B75"/>
    <mergeCell ref="C72:C75"/>
    <mergeCell ref="D72:D75"/>
    <mergeCell ref="E72:E75"/>
    <mergeCell ref="F72:F75"/>
    <mergeCell ref="J72:J75"/>
    <mergeCell ref="L72:L75"/>
    <mergeCell ref="N72:N75"/>
    <mergeCell ref="AI62:AI65"/>
    <mergeCell ref="N62:Q65"/>
    <mergeCell ref="V62:V65"/>
    <mergeCell ref="W62:W65"/>
    <mergeCell ref="AG72:AG75"/>
    <mergeCell ref="AI72:AI75"/>
    <mergeCell ref="AJ62:AJ65"/>
    <mergeCell ref="AK62:AK65"/>
    <mergeCell ref="AM62:AM65"/>
    <mergeCell ref="AN62:AN65"/>
    <mergeCell ref="AA62:AA65"/>
    <mergeCell ref="AB62:AB65"/>
    <mergeCell ref="AC62:AC65"/>
    <mergeCell ref="AD62:AD65"/>
    <mergeCell ref="AM72:AM75"/>
    <mergeCell ref="AN72:AN75"/>
    <mergeCell ref="AG62:AG65"/>
    <mergeCell ref="AJ72:AJ75"/>
    <mergeCell ref="AK72:AK75"/>
    <mergeCell ref="AM56:AM60"/>
    <mergeCell ref="AN56:AN60"/>
    <mergeCell ref="AG56:AG60"/>
    <mergeCell ref="AI56:AI60"/>
    <mergeCell ref="AJ56:AJ60"/>
    <mergeCell ref="B62:B65"/>
    <mergeCell ref="C62:C65"/>
    <mergeCell ref="D62:D65"/>
    <mergeCell ref="E62:E65"/>
    <mergeCell ref="F62:F65"/>
    <mergeCell ref="J62:J65"/>
    <mergeCell ref="L62:L65"/>
    <mergeCell ref="AD56:AD60"/>
    <mergeCell ref="AE56:AE60"/>
    <mergeCell ref="Y56:Y60"/>
    <mergeCell ref="Z56:Z60"/>
    <mergeCell ref="AC56:AC60"/>
    <mergeCell ref="L56:L60"/>
    <mergeCell ref="N56:N60"/>
    <mergeCell ref="O56:O60"/>
    <mergeCell ref="AE62:AE65"/>
    <mergeCell ref="X62:X65"/>
    <mergeCell ref="Z62:Z65"/>
    <mergeCell ref="AK56:AK60"/>
    <mergeCell ref="AI52:AI55"/>
    <mergeCell ref="AJ52:AJ55"/>
    <mergeCell ref="AK52:AK55"/>
    <mergeCell ref="V52:V55"/>
    <mergeCell ref="W52:W55"/>
    <mergeCell ref="X52:X55"/>
    <mergeCell ref="Y52:Y55"/>
    <mergeCell ref="Z52:Z55"/>
    <mergeCell ref="AA52:AA55"/>
    <mergeCell ref="AC52:AC55"/>
    <mergeCell ref="AD52:AD55"/>
    <mergeCell ref="AE52:AE55"/>
    <mergeCell ref="AG52:AG55"/>
    <mergeCell ref="B56:B60"/>
    <mergeCell ref="D56:D60"/>
    <mergeCell ref="E56:E60"/>
    <mergeCell ref="F56:F60"/>
    <mergeCell ref="J56:J60"/>
    <mergeCell ref="J52:J55"/>
    <mergeCell ref="L52:L55"/>
    <mergeCell ref="N52:N55"/>
    <mergeCell ref="Y62:Y65"/>
    <mergeCell ref="P56:P60"/>
    <mergeCell ref="Q56:Q60"/>
    <mergeCell ref="AG48:AG51"/>
    <mergeCell ref="AI48:AI51"/>
    <mergeCell ref="W48:W51"/>
    <mergeCell ref="X48:X51"/>
    <mergeCell ref="Y48:Y51"/>
    <mergeCell ref="Z48:Z51"/>
    <mergeCell ref="AA48:AA51"/>
    <mergeCell ref="AB48:AB51"/>
    <mergeCell ref="L48:L51"/>
    <mergeCell ref="N48:N51"/>
    <mergeCell ref="AM52:AM55"/>
    <mergeCell ref="AN52:AN55"/>
    <mergeCell ref="AO52:AO55"/>
    <mergeCell ref="V48:V51"/>
    <mergeCell ref="AI44:AI47"/>
    <mergeCell ref="AJ44:AJ47"/>
    <mergeCell ref="AK44:AK47"/>
    <mergeCell ref="AM44:AM47"/>
    <mergeCell ref="B48:B51"/>
    <mergeCell ref="C48:C51"/>
    <mergeCell ref="D48:D51"/>
    <mergeCell ref="E48:E51"/>
    <mergeCell ref="F48:F51"/>
    <mergeCell ref="J48:J51"/>
    <mergeCell ref="AB44:AB47"/>
    <mergeCell ref="AC44:AC47"/>
    <mergeCell ref="AD44:AD47"/>
    <mergeCell ref="AE44:AE47"/>
    <mergeCell ref="AG44:AG47"/>
    <mergeCell ref="V44:V47"/>
    <mergeCell ref="W44:W47"/>
    <mergeCell ref="X44:X47"/>
    <mergeCell ref="Y44:Y47"/>
    <mergeCell ref="AD48:AD51"/>
    <mergeCell ref="AM48:AM51"/>
    <mergeCell ref="AL7:AL8"/>
    <mergeCell ref="AM7:AM8"/>
    <mergeCell ref="AN7:AN8"/>
    <mergeCell ref="AO7:AO8"/>
    <mergeCell ref="B44:B47"/>
    <mergeCell ref="C44:C47"/>
    <mergeCell ref="D44:D47"/>
    <mergeCell ref="E44:E47"/>
    <mergeCell ref="F44:F47"/>
    <mergeCell ref="Q7:Q8"/>
    <mergeCell ref="V7:X7"/>
    <mergeCell ref="Y7:Y8"/>
    <mergeCell ref="Z7:Z8"/>
    <mergeCell ref="AA7:AI7"/>
    <mergeCell ref="AJ7:AJ8"/>
    <mergeCell ref="Z44:Z47"/>
    <mergeCell ref="AA44:AA47"/>
    <mergeCell ref="J44:J47"/>
    <mergeCell ref="L44:L47"/>
    <mergeCell ref="N44:N47"/>
    <mergeCell ref="O44:O47"/>
    <mergeCell ref="AN48:AN51"/>
    <mergeCell ref="AO48:AO51"/>
    <mergeCell ref="P44:P47"/>
    <mergeCell ref="Q44:Q47"/>
    <mergeCell ref="AK7:AK8"/>
    <mergeCell ref="B66:B71"/>
    <mergeCell ref="C66:C71"/>
    <mergeCell ref="D66:D71"/>
    <mergeCell ref="E66:E71"/>
    <mergeCell ref="F66:F71"/>
    <mergeCell ref="L66:L71"/>
    <mergeCell ref="N66:Q71"/>
    <mergeCell ref="O48:O51"/>
    <mergeCell ref="P48:P51"/>
    <mergeCell ref="Q48:Q51"/>
    <mergeCell ref="AJ48:AJ51"/>
    <mergeCell ref="AK48:AK51"/>
    <mergeCell ref="O52:O55"/>
    <mergeCell ref="P52:P55"/>
    <mergeCell ref="Q52:Q55"/>
    <mergeCell ref="B52:B55"/>
    <mergeCell ref="D52:D55"/>
    <mergeCell ref="E52:E55"/>
    <mergeCell ref="F52:F55"/>
    <mergeCell ref="AC48:AC51"/>
    <mergeCell ref="AE48:AE51"/>
    <mergeCell ref="B1:Q1"/>
    <mergeCell ref="B2:Q2"/>
    <mergeCell ref="B7:B8"/>
    <mergeCell ref="C7:C8"/>
    <mergeCell ref="D7:D8"/>
    <mergeCell ref="J7:J8"/>
    <mergeCell ref="K7:M7"/>
    <mergeCell ref="N7:N8"/>
    <mergeCell ref="O7:O8"/>
    <mergeCell ref="P7:P8"/>
    <mergeCell ref="AB113:AB118"/>
    <mergeCell ref="AJ113:AJ118"/>
    <mergeCell ref="AM113:AM118"/>
    <mergeCell ref="AN113:AN118"/>
    <mergeCell ref="AK113:AK118"/>
    <mergeCell ref="B113:B118"/>
    <mergeCell ref="D113:D118"/>
    <mergeCell ref="E113:E118"/>
    <mergeCell ref="F113:F118"/>
    <mergeCell ref="J113:J118"/>
    <mergeCell ref="L113:L118"/>
    <mergeCell ref="N113:N118"/>
    <mergeCell ref="O113:O118"/>
    <mergeCell ref="B119:B122"/>
    <mergeCell ref="D119:D122"/>
    <mergeCell ref="E119:E122"/>
    <mergeCell ref="F119:F122"/>
    <mergeCell ref="J119:J122"/>
    <mergeCell ref="L119:L122"/>
    <mergeCell ref="N119:N122"/>
    <mergeCell ref="O119:O122"/>
    <mergeCell ref="Z113:Z118"/>
    <mergeCell ref="P119:P122"/>
    <mergeCell ref="Q119:Q122"/>
    <mergeCell ref="V113:V118"/>
    <mergeCell ref="W113:W118"/>
    <mergeCell ref="V119:V122"/>
    <mergeCell ref="W119:W122"/>
    <mergeCell ref="X119:X122"/>
    <mergeCell ref="Y119:Y122"/>
    <mergeCell ref="P113:P118"/>
    <mergeCell ref="Q113:Q118"/>
    <mergeCell ref="Y113:Y118"/>
    <mergeCell ref="AM119:AM122"/>
    <mergeCell ref="AN119:AN122"/>
    <mergeCell ref="B123:B127"/>
    <mergeCell ref="C123:C127"/>
    <mergeCell ref="D123:D127"/>
    <mergeCell ref="E123:E127"/>
    <mergeCell ref="F123:F127"/>
    <mergeCell ref="J123:J127"/>
    <mergeCell ref="L123:L127"/>
    <mergeCell ref="N123:N127"/>
    <mergeCell ref="O123:O127"/>
    <mergeCell ref="P123:P127"/>
    <mergeCell ref="Q123:Q127"/>
    <mergeCell ref="V123:V127"/>
    <mergeCell ref="W123:W127"/>
    <mergeCell ref="X123:X127"/>
    <mergeCell ref="Y123:Y127"/>
    <mergeCell ref="Z123:Z127"/>
    <mergeCell ref="Z119:Z122"/>
    <mergeCell ref="AA119:AA121"/>
    <mergeCell ref="AB119:AB122"/>
    <mergeCell ref="AC119:AC122"/>
    <mergeCell ref="AD119:AD122"/>
    <mergeCell ref="AE119:AE122"/>
    <mergeCell ref="AC123:AC127"/>
    <mergeCell ref="AD123:AD127"/>
    <mergeCell ref="AE123:AE127"/>
    <mergeCell ref="AG123:AG127"/>
    <mergeCell ref="AI123:AI127"/>
    <mergeCell ref="AJ123:AJ127"/>
    <mergeCell ref="AI119:AI122"/>
    <mergeCell ref="AJ119:AJ122"/>
    <mergeCell ref="AK119:AK122"/>
    <mergeCell ref="AG119:AG122"/>
    <mergeCell ref="AK123:AK127"/>
    <mergeCell ref="AM123:AM127"/>
    <mergeCell ref="AN123:AN127"/>
    <mergeCell ref="B128:B133"/>
    <mergeCell ref="D128:D133"/>
    <mergeCell ref="E128:E133"/>
    <mergeCell ref="F128:F133"/>
    <mergeCell ref="J128:J133"/>
    <mergeCell ref="L128:L133"/>
    <mergeCell ref="N128:N133"/>
    <mergeCell ref="O128:O133"/>
    <mergeCell ref="P128:P133"/>
    <mergeCell ref="Q128:Q133"/>
    <mergeCell ref="R128:R133"/>
    <mergeCell ref="S128:S133"/>
    <mergeCell ref="T128:T133"/>
    <mergeCell ref="U128:U133"/>
    <mergeCell ref="V128:V133"/>
    <mergeCell ref="W128:W133"/>
    <mergeCell ref="X128:X133"/>
    <mergeCell ref="Y128:Y133"/>
    <mergeCell ref="Z128:Z133"/>
    <mergeCell ref="AA123:AA127"/>
    <mergeCell ref="AB123:AB127"/>
    <mergeCell ref="AM128:AM133"/>
    <mergeCell ref="AA130:AA133"/>
    <mergeCell ref="AB128:AB133"/>
    <mergeCell ref="AC128:AC133"/>
    <mergeCell ref="AD128:AD133"/>
    <mergeCell ref="AE128:AE133"/>
    <mergeCell ref="AG128:AG133"/>
    <mergeCell ref="AI128:AI133"/>
    <mergeCell ref="AJ128:AJ133"/>
    <mergeCell ref="AJ134:AJ139"/>
    <mergeCell ref="L140:L144"/>
    <mergeCell ref="N140:N144"/>
    <mergeCell ref="O140:O144"/>
    <mergeCell ref="P140:P144"/>
    <mergeCell ref="Q140:Q144"/>
    <mergeCell ref="V140:V144"/>
    <mergeCell ref="W140:W144"/>
    <mergeCell ref="B155:B160"/>
    <mergeCell ref="D155:D160"/>
    <mergeCell ref="E155:E160"/>
    <mergeCell ref="F155:F160"/>
    <mergeCell ref="J155:J160"/>
    <mergeCell ref="L155:L160"/>
    <mergeCell ref="O210:O214"/>
    <mergeCell ref="AM155:AM160"/>
    <mergeCell ref="AJ210:AJ214"/>
    <mergeCell ref="AK210:AK214"/>
    <mergeCell ref="AM210:AM214"/>
    <mergeCell ref="Z210:Z214"/>
    <mergeCell ref="Q155:Q160"/>
    <mergeCell ref="C155:C160"/>
    <mergeCell ref="AC155:AC160"/>
    <mergeCell ref="AD155:AD160"/>
    <mergeCell ref="AE155:AE160"/>
    <mergeCell ref="AG155:AG160"/>
    <mergeCell ref="N155:N160"/>
    <mergeCell ref="O155:O160"/>
    <mergeCell ref="P155:P160"/>
    <mergeCell ref="Y155:Y160"/>
    <mergeCell ref="Z155:Z160"/>
    <mergeCell ref="AN210:AN214"/>
    <mergeCell ref="C215:C219"/>
    <mergeCell ref="B215:B219"/>
    <mergeCell ref="D215:D219"/>
    <mergeCell ref="E215:E219"/>
    <mergeCell ref="F215:F219"/>
    <mergeCell ref="AJ215:AJ219"/>
    <mergeCell ref="AK215:AK219"/>
    <mergeCell ref="AM215:AM219"/>
    <mergeCell ref="AN215:AN219"/>
    <mergeCell ref="J215:J219"/>
    <mergeCell ref="L215:L219"/>
    <mergeCell ref="N215:N219"/>
    <mergeCell ref="O215:O219"/>
    <mergeCell ref="P215:P219"/>
    <mergeCell ref="Q215:Q219"/>
    <mergeCell ref="P210:P214"/>
    <mergeCell ref="Q210:Q214"/>
    <mergeCell ref="R210:R214"/>
    <mergeCell ref="S210:S214"/>
    <mergeCell ref="V210:V214"/>
    <mergeCell ref="W210:W214"/>
    <mergeCell ref="X210:X214"/>
    <mergeCell ref="Y210:Y214"/>
    <mergeCell ref="AP113:AP118"/>
    <mergeCell ref="AQ113:AQ118"/>
    <mergeCell ref="AR113:AR118"/>
    <mergeCell ref="AO119:AO122"/>
    <mergeCell ref="AP119:AP122"/>
    <mergeCell ref="AQ119:AQ122"/>
    <mergeCell ref="AR119:AR122"/>
    <mergeCell ref="AO123:AO127"/>
    <mergeCell ref="AP123:AP127"/>
    <mergeCell ref="AQ123:AQ127"/>
    <mergeCell ref="AR123:AR127"/>
    <mergeCell ref="AO113:AO118"/>
    <mergeCell ref="AQ128:AQ133"/>
    <mergeCell ref="AR128:AR133"/>
    <mergeCell ref="AO134:AO139"/>
    <mergeCell ref="AP134:AP139"/>
    <mergeCell ref="AQ134:AQ139"/>
    <mergeCell ref="AR134:AR139"/>
    <mergeCell ref="AO140:AO144"/>
    <mergeCell ref="AP140:AP144"/>
    <mergeCell ref="AQ140:AQ144"/>
    <mergeCell ref="AR140:AR144"/>
    <mergeCell ref="C229:C232"/>
    <mergeCell ref="B229:B232"/>
    <mergeCell ref="D229:D232"/>
    <mergeCell ref="E229:E232"/>
    <mergeCell ref="F229:F232"/>
    <mergeCell ref="J229:J232"/>
    <mergeCell ref="L229:L232"/>
    <mergeCell ref="N229:N232"/>
    <mergeCell ref="O229:O232"/>
    <mergeCell ref="AN229:AN232"/>
    <mergeCell ref="P229:P232"/>
    <mergeCell ref="Q229:Q232"/>
    <mergeCell ref="V229:V232"/>
    <mergeCell ref="W229:W232"/>
    <mergeCell ref="X229:X232"/>
    <mergeCell ref="Y229:Y232"/>
    <mergeCell ref="Z229:Z232"/>
    <mergeCell ref="AA229:AA232"/>
    <mergeCell ref="AC229:AC232"/>
    <mergeCell ref="AD229:AD232"/>
    <mergeCell ref="AE229:AE232"/>
    <mergeCell ref="AG229:AG232"/>
    <mergeCell ref="AH229:AH232"/>
    <mergeCell ref="C255:C257"/>
    <mergeCell ref="B255:B257"/>
    <mergeCell ref="D255:D257"/>
    <mergeCell ref="AH233:AH235"/>
    <mergeCell ref="B233:B235"/>
    <mergeCell ref="D233:D235"/>
    <mergeCell ref="E233:E235"/>
    <mergeCell ref="J233:J235"/>
    <mergeCell ref="L233:L235"/>
    <mergeCell ref="N233:N235"/>
    <mergeCell ref="O233:O235"/>
    <mergeCell ref="P233:P235"/>
    <mergeCell ref="F233:F235"/>
    <mergeCell ref="Q233:Q235"/>
    <mergeCell ref="R233:R235"/>
    <mergeCell ref="S233:S235"/>
    <mergeCell ref="T233:T235"/>
    <mergeCell ref="U233:U235"/>
    <mergeCell ref="V233:V235"/>
    <mergeCell ref="W233:W235"/>
    <mergeCell ref="X233:X235"/>
    <mergeCell ref="Y233:Y235"/>
    <mergeCell ref="B240:B247"/>
    <mergeCell ref="C240:C247"/>
    <mergeCell ref="D240:D247"/>
    <mergeCell ref="E240:E247"/>
    <mergeCell ref="F240:F247"/>
    <mergeCell ref="J240:J247"/>
    <mergeCell ref="L240:L247"/>
    <mergeCell ref="N240:N247"/>
    <mergeCell ref="O240:O247"/>
    <mergeCell ref="V255:V257"/>
    <mergeCell ref="W255:W257"/>
    <mergeCell ref="E255:E257"/>
    <mergeCell ref="F255:F257"/>
    <mergeCell ref="J255:J257"/>
    <mergeCell ref="L255:L257"/>
    <mergeCell ref="P255:P257"/>
    <mergeCell ref="Q255:Q257"/>
    <mergeCell ref="N255:N257"/>
    <mergeCell ref="O255:O257"/>
    <mergeCell ref="P240:P247"/>
    <mergeCell ref="Q240:Q247"/>
    <mergeCell ref="AC262:AC263"/>
    <mergeCell ref="AD262:AD263"/>
    <mergeCell ref="AE262:AE263"/>
    <mergeCell ref="AF262:AF263"/>
    <mergeCell ref="AH262:AH263"/>
    <mergeCell ref="AI262:AI263"/>
    <mergeCell ref="AK262:AK263"/>
    <mergeCell ref="AJ262:AJ263"/>
    <mergeCell ref="O262:O263"/>
    <mergeCell ref="Q262:Q263"/>
    <mergeCell ref="P262:P263"/>
    <mergeCell ref="V262:V263"/>
    <mergeCell ref="W262:W263"/>
    <mergeCell ref="X262:X263"/>
    <mergeCell ref="Y262:Y263"/>
    <mergeCell ref="Z262:Z263"/>
    <mergeCell ref="AA262:AA263"/>
    <mergeCell ref="O265:O266"/>
    <mergeCell ref="X255:X257"/>
    <mergeCell ref="Y255:Y257"/>
    <mergeCell ref="Z255:Z257"/>
    <mergeCell ref="AI233:AI235"/>
    <mergeCell ref="AJ233:AJ235"/>
    <mergeCell ref="AJ255:AJ257"/>
    <mergeCell ref="AL255:AL257"/>
    <mergeCell ref="AI240:AI247"/>
    <mergeCell ref="AK240:AK247"/>
    <mergeCell ref="Z233:Z235"/>
    <mergeCell ref="AE233:AE235"/>
    <mergeCell ref="AJ240:AJ247"/>
    <mergeCell ref="AH240:AH247"/>
    <mergeCell ref="Y240:Y247"/>
    <mergeCell ref="Z240:Z247"/>
    <mergeCell ref="AA240:AA247"/>
    <mergeCell ref="AB240:AB247"/>
    <mergeCell ref="AC240:AC247"/>
    <mergeCell ref="AD240:AD247"/>
    <mergeCell ref="AE240:AE247"/>
    <mergeCell ref="AG240:AG247"/>
    <mergeCell ref="AF240:AF247"/>
    <mergeCell ref="AB262:AB263"/>
    <mergeCell ref="M262:M263"/>
    <mergeCell ref="N262:N263"/>
    <mergeCell ref="B265:B266"/>
    <mergeCell ref="C265:C266"/>
    <mergeCell ref="D265:D266"/>
    <mergeCell ref="E265:E266"/>
    <mergeCell ref="F265:F266"/>
    <mergeCell ref="J265:J266"/>
    <mergeCell ref="L265:L266"/>
    <mergeCell ref="N265:N266"/>
    <mergeCell ref="AJ265:AJ266"/>
    <mergeCell ref="AK265:AK266"/>
    <mergeCell ref="P265:P266"/>
    <mergeCell ref="Q265:Q266"/>
    <mergeCell ref="V265:V266"/>
    <mergeCell ref="W265:W266"/>
    <mergeCell ref="X265:X266"/>
    <mergeCell ref="Y265:Y266"/>
    <mergeCell ref="AD265:AD266"/>
    <mergeCell ref="AA265:AA266"/>
    <mergeCell ref="Z265:Z266"/>
    <mergeCell ref="AC265:AC266"/>
    <mergeCell ref="AE265:AE266"/>
    <mergeCell ref="AF265:AF266"/>
    <mergeCell ref="AH265:AH266"/>
    <mergeCell ref="AI265:AI266"/>
    <mergeCell ref="AR255:AR257"/>
    <mergeCell ref="AM255:AM257"/>
    <mergeCell ref="AN255:AN257"/>
    <mergeCell ref="AL265:AL266"/>
    <mergeCell ref="AM265:AM266"/>
    <mergeCell ref="AN265:AN266"/>
    <mergeCell ref="AO265:AO266"/>
    <mergeCell ref="AP265:AP266"/>
    <mergeCell ref="AQ265:AQ266"/>
    <mergeCell ref="AR265:AR266"/>
    <mergeCell ref="AR262:AR263"/>
    <mergeCell ref="AN262:AN263"/>
    <mergeCell ref="AO262:AO263"/>
    <mergeCell ref="AP262:AP263"/>
    <mergeCell ref="AQ262:AQ263"/>
    <mergeCell ref="AO255:AO257"/>
    <mergeCell ref="AP255:AP257"/>
    <mergeCell ref="AQ255:AQ257"/>
    <mergeCell ref="AL262:AL263"/>
    <mergeCell ref="AM262:AM263"/>
    <mergeCell ref="AO229:AO232"/>
    <mergeCell ref="AS111:AS112"/>
    <mergeCell ref="AS76:AS80"/>
    <mergeCell ref="AS81:AS84"/>
    <mergeCell ref="AS44:AS47"/>
    <mergeCell ref="AS48:AS51"/>
    <mergeCell ref="AS52:AS55"/>
    <mergeCell ref="AS56:AS60"/>
    <mergeCell ref="AP62:AP65"/>
    <mergeCell ref="AQ62:AQ65"/>
    <mergeCell ref="AR62:AR65"/>
    <mergeCell ref="AS62:AS65"/>
    <mergeCell ref="AS72:AS75"/>
    <mergeCell ref="AP48:AP51"/>
    <mergeCell ref="AQ48:AQ51"/>
    <mergeCell ref="AR48:AR51"/>
    <mergeCell ref="AP52:AP55"/>
    <mergeCell ref="AQ52:AQ55"/>
    <mergeCell ref="AR52:AR55"/>
    <mergeCell ref="AP76:AP80"/>
    <mergeCell ref="AQ76:AQ80"/>
    <mergeCell ref="AR76:AR80"/>
    <mergeCell ref="AS66:AS71"/>
    <mergeCell ref="AP128:AP133"/>
    <mergeCell ref="Y274:Y275"/>
    <mergeCell ref="Z274:Z275"/>
    <mergeCell ref="A240:A247"/>
    <mergeCell ref="A255:A257"/>
    <mergeCell ref="A262:A263"/>
    <mergeCell ref="A265:A266"/>
    <mergeCell ref="A274:A275"/>
    <mergeCell ref="A277:A279"/>
    <mergeCell ref="A151:A154"/>
    <mergeCell ref="A155:A160"/>
    <mergeCell ref="A205:A206"/>
    <mergeCell ref="A210:A214"/>
    <mergeCell ref="A215:A219"/>
    <mergeCell ref="A220:A222"/>
    <mergeCell ref="A223:A224"/>
    <mergeCell ref="A229:A232"/>
    <mergeCell ref="A233:A235"/>
    <mergeCell ref="B262:B263"/>
    <mergeCell ref="C262:C263"/>
    <mergeCell ref="D262:D263"/>
    <mergeCell ref="E262:E263"/>
    <mergeCell ref="F262:F263"/>
    <mergeCell ref="J262:J263"/>
    <mergeCell ref="L262:L263"/>
  </mergeCells>
  <pageMargins left="0.70866141732283472" right="0.70866141732283472" top="0.74803149606299213" bottom="0.74803149606299213" header="0.31496062992125984" footer="0.31496062992125984"/>
  <pageSetup scale="80" orientation="landscape"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3333CC"/>
  </sheetPr>
  <dimension ref="A1:O258"/>
  <sheetViews>
    <sheetView workbookViewId="0">
      <selection activeCell="F62" sqref="F62:F66"/>
    </sheetView>
  </sheetViews>
  <sheetFormatPr baseColWidth="10" defaultRowHeight="9" x14ac:dyDescent="0.15"/>
  <cols>
    <col min="1" max="1" width="6.5703125" style="1086" customWidth="1"/>
    <col min="2" max="2" width="33.42578125" style="1086" customWidth="1"/>
    <col min="3" max="3" width="13.7109375" style="1061" customWidth="1"/>
    <col min="4" max="4" width="12.28515625" style="1061" customWidth="1"/>
    <col min="5" max="5" width="10.85546875" style="1089" customWidth="1"/>
    <col min="6" max="6" width="14.5703125" style="1061" customWidth="1"/>
    <col min="7" max="10" width="11.42578125" style="1061" hidden="1" customWidth="1"/>
    <col min="11" max="12" width="8.42578125" style="1061" customWidth="1"/>
    <col min="13" max="13" width="12.85546875" style="1061" bestFit="1" customWidth="1"/>
    <col min="14" max="15" width="12" style="1061" bestFit="1" customWidth="1"/>
    <col min="16" max="16384" width="11.42578125" style="1061"/>
  </cols>
  <sheetData>
    <row r="1" spans="1:14" x14ac:dyDescent="0.15">
      <c r="A1" s="2298" t="s">
        <v>0</v>
      </c>
      <c r="B1" s="2298"/>
      <c r="C1" s="2298"/>
      <c r="D1" s="2298"/>
      <c r="E1" s="2298"/>
      <c r="F1" s="2298"/>
      <c r="G1" s="1076"/>
      <c r="H1" s="1076"/>
      <c r="I1" s="1076"/>
      <c r="J1" s="1076"/>
      <c r="K1" s="1060"/>
      <c r="L1" s="1060"/>
    </row>
    <row r="2" spans="1:14" x14ac:dyDescent="0.15">
      <c r="A2" s="2298" t="s">
        <v>43</v>
      </c>
      <c r="B2" s="2298"/>
      <c r="C2" s="2298"/>
      <c r="D2" s="2298"/>
      <c r="E2" s="2298"/>
      <c r="F2" s="2298"/>
      <c r="G2" s="1076"/>
      <c r="H2" s="1076"/>
      <c r="I2" s="1076"/>
      <c r="J2" s="1076"/>
      <c r="K2" s="1060"/>
      <c r="L2" s="1060"/>
    </row>
    <row r="3" spans="1:14" ht="11.25" customHeight="1" x14ac:dyDescent="0.15">
      <c r="A3" s="2286" t="s">
        <v>3</v>
      </c>
      <c r="B3" s="2287" t="s">
        <v>4</v>
      </c>
      <c r="C3" s="1083" t="s">
        <v>6</v>
      </c>
      <c r="D3" s="1083"/>
      <c r="E3" s="2299" t="s">
        <v>8</v>
      </c>
      <c r="F3" s="2299" t="s">
        <v>13</v>
      </c>
      <c r="G3" s="1071" t="s">
        <v>62</v>
      </c>
      <c r="H3" s="1071" t="s">
        <v>59</v>
      </c>
      <c r="I3" s="1071" t="s">
        <v>60</v>
      </c>
      <c r="J3" s="1071" t="s">
        <v>61</v>
      </c>
      <c r="K3" s="2285" t="s">
        <v>1945</v>
      </c>
      <c r="L3" s="2299" t="s">
        <v>1946</v>
      </c>
    </row>
    <row r="4" spans="1:14" ht="12.75" customHeight="1" x14ac:dyDescent="0.15">
      <c r="A4" s="2286"/>
      <c r="B4" s="2288"/>
      <c r="C4" s="1071" t="s">
        <v>20</v>
      </c>
      <c r="D4" s="1071" t="s">
        <v>21</v>
      </c>
      <c r="E4" s="2299"/>
      <c r="F4" s="2299" t="s">
        <v>27</v>
      </c>
      <c r="G4" s="1071"/>
      <c r="H4" s="1071"/>
      <c r="I4" s="1071"/>
      <c r="J4" s="1071"/>
      <c r="K4" s="2285" t="s">
        <v>31</v>
      </c>
      <c r="L4" s="2299"/>
    </row>
    <row r="5" spans="1:14" s="1109" customFormat="1" ht="18" x14ac:dyDescent="0.15">
      <c r="A5" s="1102" t="s">
        <v>45</v>
      </c>
      <c r="B5" s="1102" t="s">
        <v>1937</v>
      </c>
      <c r="C5" s="1102" t="s">
        <v>41</v>
      </c>
      <c r="D5" s="1103" t="s">
        <v>40</v>
      </c>
      <c r="E5" s="1104">
        <v>39864</v>
      </c>
      <c r="F5" s="1105">
        <v>13837500</v>
      </c>
      <c r="G5" s="1106" t="s">
        <v>65</v>
      </c>
      <c r="H5" s="1105">
        <v>6918750</v>
      </c>
      <c r="I5" s="1105">
        <v>6351411</v>
      </c>
      <c r="J5" s="1107">
        <v>39876</v>
      </c>
      <c r="K5" s="1108" t="s">
        <v>1857</v>
      </c>
      <c r="L5" s="1108"/>
    </row>
    <row r="6" spans="1:14" s="1109" customFormat="1" ht="18" x14ac:dyDescent="0.15">
      <c r="A6" s="1102" t="s">
        <v>54</v>
      </c>
      <c r="B6" s="1102" t="s">
        <v>55</v>
      </c>
      <c r="C6" s="1102" t="s">
        <v>95</v>
      </c>
      <c r="D6" s="1103" t="s">
        <v>56</v>
      </c>
      <c r="E6" s="1104">
        <v>39864</v>
      </c>
      <c r="F6" s="1105">
        <v>11977350</v>
      </c>
      <c r="G6" s="1106" t="s">
        <v>65</v>
      </c>
      <c r="H6" s="1105">
        <f>F6/2</f>
        <v>5988675</v>
      </c>
      <c r="I6" s="1105">
        <v>5481584</v>
      </c>
      <c r="J6" s="1107">
        <v>39876</v>
      </c>
      <c r="K6" s="1108" t="s">
        <v>1857</v>
      </c>
      <c r="L6" s="1108"/>
    </row>
    <row r="7" spans="1:14" s="1109" customFormat="1" ht="18" x14ac:dyDescent="0.15">
      <c r="A7" s="1102" t="s">
        <v>66</v>
      </c>
      <c r="B7" s="1102" t="s">
        <v>67</v>
      </c>
      <c r="C7" s="1102" t="s">
        <v>68</v>
      </c>
      <c r="D7" s="1103" t="s">
        <v>69</v>
      </c>
      <c r="E7" s="1104">
        <v>39892</v>
      </c>
      <c r="F7" s="1105">
        <v>20745270</v>
      </c>
      <c r="G7" s="1106" t="s">
        <v>65</v>
      </c>
      <c r="H7" s="1105">
        <f>F7/2</f>
        <v>10372635</v>
      </c>
      <c r="I7" s="1105"/>
      <c r="J7" s="1105"/>
      <c r="K7" s="1108" t="s">
        <v>1857</v>
      </c>
      <c r="L7" s="1108"/>
      <c r="N7" s="1110"/>
    </row>
    <row r="8" spans="1:14" s="1109" customFormat="1" ht="18" x14ac:dyDescent="0.15">
      <c r="A8" s="1102" t="s">
        <v>73</v>
      </c>
      <c r="B8" s="1102" t="s">
        <v>74</v>
      </c>
      <c r="C8" s="1102" t="s">
        <v>75</v>
      </c>
      <c r="D8" s="1103" t="s">
        <v>76</v>
      </c>
      <c r="E8" s="1104">
        <v>39892</v>
      </c>
      <c r="F8" s="1105">
        <v>9982960</v>
      </c>
      <c r="G8" s="1105"/>
      <c r="H8" s="1105"/>
      <c r="I8" s="1105"/>
      <c r="J8" s="1105"/>
      <c r="K8" s="1108" t="s">
        <v>1857</v>
      </c>
      <c r="L8" s="1108"/>
    </row>
    <row r="9" spans="1:14" s="1109" customFormat="1" x14ac:dyDescent="0.15">
      <c r="A9" s="1102" t="s">
        <v>79</v>
      </c>
      <c r="B9" s="1102" t="s">
        <v>80</v>
      </c>
      <c r="C9" s="1102" t="s">
        <v>81</v>
      </c>
      <c r="D9" s="1103" t="s">
        <v>82</v>
      </c>
      <c r="E9" s="1104">
        <v>39896</v>
      </c>
      <c r="F9" s="1105">
        <v>6243250</v>
      </c>
      <c r="G9" s="1105"/>
      <c r="H9" s="1105"/>
      <c r="I9" s="1105"/>
      <c r="J9" s="1105"/>
      <c r="K9" s="1108" t="s">
        <v>1857</v>
      </c>
      <c r="L9" s="1108"/>
    </row>
    <row r="10" spans="1:14" s="1109" customFormat="1" ht="18" x14ac:dyDescent="0.15">
      <c r="A10" s="1102" t="s">
        <v>85</v>
      </c>
      <c r="B10" s="1102" t="s">
        <v>86</v>
      </c>
      <c r="C10" s="1102" t="s">
        <v>87</v>
      </c>
      <c r="D10" s="1103" t="s">
        <v>88</v>
      </c>
      <c r="E10" s="1104">
        <v>39896</v>
      </c>
      <c r="F10" s="1105">
        <v>13892672</v>
      </c>
      <c r="G10" s="1106" t="s">
        <v>65</v>
      </c>
      <c r="H10" s="1105">
        <v>6946336</v>
      </c>
      <c r="I10" s="1105">
        <v>6372675</v>
      </c>
      <c r="J10" s="1107">
        <v>39903</v>
      </c>
      <c r="K10" s="1108" t="s">
        <v>1857</v>
      </c>
      <c r="L10" s="1108"/>
    </row>
    <row r="11" spans="1:14" s="1109" customFormat="1" ht="18" x14ac:dyDescent="0.15">
      <c r="A11" s="1102" t="s">
        <v>97</v>
      </c>
      <c r="B11" s="1102" t="s">
        <v>98</v>
      </c>
      <c r="C11" s="1102" t="s">
        <v>99</v>
      </c>
      <c r="D11" s="1103" t="s">
        <v>100</v>
      </c>
      <c r="E11" s="1104">
        <v>39906</v>
      </c>
      <c r="F11" s="1105">
        <v>13765908</v>
      </c>
      <c r="G11" s="1106" t="s">
        <v>65</v>
      </c>
      <c r="H11" s="1105">
        <f>F11/2</f>
        <v>6882954</v>
      </c>
      <c r="I11" s="1105"/>
      <c r="J11" s="1105"/>
      <c r="K11" s="1108" t="s">
        <v>1857</v>
      </c>
      <c r="L11" s="1108"/>
    </row>
    <row r="12" spans="1:14" s="1109" customFormat="1" ht="18" x14ac:dyDescent="0.15">
      <c r="A12" s="1102" t="s">
        <v>105</v>
      </c>
      <c r="B12" s="1102" t="s">
        <v>114</v>
      </c>
      <c r="C12" s="1102" t="s">
        <v>115</v>
      </c>
      <c r="D12" s="1103" t="s">
        <v>116</v>
      </c>
      <c r="E12" s="1104">
        <v>39918</v>
      </c>
      <c r="F12" s="1105">
        <v>13494049</v>
      </c>
      <c r="G12" s="1105"/>
      <c r="H12" s="1105"/>
      <c r="I12" s="1105"/>
      <c r="J12" s="1105"/>
      <c r="K12" s="1108" t="s">
        <v>1857</v>
      </c>
      <c r="L12" s="1108"/>
    </row>
    <row r="13" spans="1:14" s="1109" customFormat="1" ht="18" x14ac:dyDescent="0.15">
      <c r="A13" s="1102" t="s">
        <v>106</v>
      </c>
      <c r="B13" s="1102" t="s">
        <v>107</v>
      </c>
      <c r="C13" s="1102" t="s">
        <v>108</v>
      </c>
      <c r="D13" s="1103" t="s">
        <v>109</v>
      </c>
      <c r="E13" s="1104">
        <v>39919</v>
      </c>
      <c r="F13" s="1105">
        <v>12994541</v>
      </c>
      <c r="G13" s="1106" t="s">
        <v>65</v>
      </c>
      <c r="H13" s="1105">
        <f>F13*50%</f>
        <v>6497270.5</v>
      </c>
      <c r="I13" s="1105"/>
      <c r="J13" s="1105"/>
      <c r="K13" s="1108" t="s">
        <v>1857</v>
      </c>
      <c r="L13" s="1108"/>
    </row>
    <row r="14" spans="1:14" s="1109" customFormat="1" ht="18" x14ac:dyDescent="0.15">
      <c r="A14" s="1102" t="s">
        <v>120</v>
      </c>
      <c r="B14" s="1102" t="s">
        <v>127</v>
      </c>
      <c r="C14" s="1102" t="s">
        <v>87</v>
      </c>
      <c r="D14" s="1103" t="s">
        <v>88</v>
      </c>
      <c r="E14" s="1104">
        <v>39923</v>
      </c>
      <c r="F14" s="1105">
        <v>13196347</v>
      </c>
      <c r="G14" s="1105"/>
      <c r="H14" s="1105"/>
      <c r="I14" s="1105"/>
      <c r="J14" s="1105"/>
      <c r="K14" s="1108" t="s">
        <v>1857</v>
      </c>
      <c r="L14" s="1108"/>
    </row>
    <row r="15" spans="1:14" s="1109" customFormat="1" ht="20.25" customHeight="1" x14ac:dyDescent="0.15">
      <c r="A15" s="1102" t="s">
        <v>134</v>
      </c>
      <c r="B15" s="1102" t="s">
        <v>123</v>
      </c>
      <c r="C15" s="1102" t="s">
        <v>81</v>
      </c>
      <c r="D15" s="1103" t="s">
        <v>82</v>
      </c>
      <c r="E15" s="1104">
        <v>39926</v>
      </c>
      <c r="F15" s="1105">
        <v>13879564</v>
      </c>
      <c r="G15" s="1105"/>
      <c r="H15" s="1105"/>
      <c r="I15" s="1105"/>
      <c r="J15" s="1105"/>
      <c r="K15" s="1108" t="s">
        <v>1857</v>
      </c>
      <c r="L15" s="1108"/>
    </row>
    <row r="16" spans="1:14" s="1109" customFormat="1" ht="18" x14ac:dyDescent="0.15">
      <c r="A16" s="1102" t="s">
        <v>135</v>
      </c>
      <c r="B16" s="1102" t="s">
        <v>137</v>
      </c>
      <c r="C16" s="1102" t="s">
        <v>115</v>
      </c>
      <c r="D16" s="1103" t="s">
        <v>116</v>
      </c>
      <c r="E16" s="1104">
        <v>39926</v>
      </c>
      <c r="F16" s="1105">
        <v>11985708</v>
      </c>
      <c r="G16" s="1105"/>
      <c r="H16" s="1105"/>
      <c r="I16" s="1105"/>
      <c r="J16" s="1105"/>
      <c r="K16" s="1108" t="s">
        <v>1857</v>
      </c>
      <c r="L16" s="1108"/>
    </row>
    <row r="17" spans="1:14" s="1109" customFormat="1" ht="18" x14ac:dyDescent="0.15">
      <c r="A17" s="1102" t="s">
        <v>136</v>
      </c>
      <c r="B17" s="1102" t="s">
        <v>139</v>
      </c>
      <c r="C17" s="1102" t="s">
        <v>1935</v>
      </c>
      <c r="D17" s="1103" t="s">
        <v>141</v>
      </c>
      <c r="E17" s="1104">
        <v>39927</v>
      </c>
      <c r="F17" s="1105">
        <v>17216190</v>
      </c>
      <c r="G17" s="1105"/>
      <c r="H17" s="1105"/>
      <c r="I17" s="1105"/>
      <c r="J17" s="1105"/>
      <c r="K17" s="1108" t="s">
        <v>1857</v>
      </c>
      <c r="L17" s="1108"/>
      <c r="N17" s="1111"/>
    </row>
    <row r="18" spans="1:14" s="1109" customFormat="1" ht="18" x14ac:dyDescent="0.15">
      <c r="A18" s="1102" t="s">
        <v>144</v>
      </c>
      <c r="B18" s="1102" t="s">
        <v>153</v>
      </c>
      <c r="C18" s="1102" t="s">
        <v>154</v>
      </c>
      <c r="D18" s="1103" t="s">
        <v>155</v>
      </c>
      <c r="E18" s="1104">
        <v>39939</v>
      </c>
      <c r="F18" s="1105">
        <v>7261356</v>
      </c>
      <c r="G18" s="1105"/>
      <c r="H18" s="1105"/>
      <c r="I18" s="1105"/>
      <c r="J18" s="1105"/>
      <c r="K18" s="1108" t="s">
        <v>1857</v>
      </c>
      <c r="L18" s="1108"/>
    </row>
    <row r="19" spans="1:14" s="1109" customFormat="1" ht="18" x14ac:dyDescent="0.15">
      <c r="A19" s="1102" t="s">
        <v>145</v>
      </c>
      <c r="B19" s="1102" t="s">
        <v>158</v>
      </c>
      <c r="C19" s="1102" t="s">
        <v>159</v>
      </c>
      <c r="D19" s="1103" t="s">
        <v>160</v>
      </c>
      <c r="E19" s="1104">
        <v>39939</v>
      </c>
      <c r="F19" s="1105">
        <v>8235380</v>
      </c>
      <c r="G19" s="1105"/>
      <c r="H19" s="1105"/>
      <c r="I19" s="1105"/>
      <c r="J19" s="1105"/>
      <c r="K19" s="1108" t="s">
        <v>1857</v>
      </c>
      <c r="L19" s="1108"/>
    </row>
    <row r="20" spans="1:14" s="1109" customFormat="1" ht="18" x14ac:dyDescent="0.15">
      <c r="A20" s="1102" t="s">
        <v>146</v>
      </c>
      <c r="B20" s="1102" t="s">
        <v>1947</v>
      </c>
      <c r="C20" s="1102" t="s">
        <v>163</v>
      </c>
      <c r="D20" s="1103" t="s">
        <v>164</v>
      </c>
      <c r="E20" s="1104">
        <v>39939</v>
      </c>
      <c r="F20" s="1105">
        <v>8157132</v>
      </c>
      <c r="G20" s="1105"/>
      <c r="H20" s="1105"/>
      <c r="I20" s="1105"/>
      <c r="J20" s="1105"/>
      <c r="K20" s="1108" t="s">
        <v>1857</v>
      </c>
      <c r="L20" s="1108"/>
    </row>
    <row r="21" spans="1:14" s="1109" customFormat="1" ht="13.5" customHeight="1" x14ac:dyDescent="0.15">
      <c r="A21" s="1102" t="s">
        <v>147</v>
      </c>
      <c r="B21" s="1102" t="s">
        <v>166</v>
      </c>
      <c r="C21" s="1102" t="s">
        <v>167</v>
      </c>
      <c r="D21" s="1103" t="s">
        <v>168</v>
      </c>
      <c r="E21" s="1104">
        <v>39940</v>
      </c>
      <c r="F21" s="1105">
        <v>9998163</v>
      </c>
      <c r="G21" s="1105"/>
      <c r="H21" s="1105"/>
      <c r="I21" s="1105"/>
      <c r="J21" s="1105"/>
      <c r="K21" s="1108" t="s">
        <v>1857</v>
      </c>
      <c r="L21" s="1108"/>
    </row>
    <row r="22" spans="1:14" s="1109" customFormat="1" ht="18" x14ac:dyDescent="0.15">
      <c r="A22" s="1102" t="s">
        <v>148</v>
      </c>
      <c r="B22" s="1102" t="s">
        <v>170</v>
      </c>
      <c r="C22" s="1102" t="s">
        <v>108</v>
      </c>
      <c r="D22" s="1103" t="s">
        <v>109</v>
      </c>
      <c r="E22" s="1104">
        <v>39945</v>
      </c>
      <c r="F22" s="1105">
        <v>12786532</v>
      </c>
      <c r="G22" s="1105"/>
      <c r="H22" s="1105"/>
      <c r="I22" s="1105"/>
      <c r="J22" s="1105"/>
      <c r="K22" s="1108" t="s">
        <v>1857</v>
      </c>
      <c r="L22" s="1108"/>
    </row>
    <row r="23" spans="1:14" s="1109" customFormat="1" ht="18" x14ac:dyDescent="0.15">
      <c r="A23" s="1102" t="s">
        <v>149</v>
      </c>
      <c r="B23" s="1102" t="s">
        <v>171</v>
      </c>
      <c r="C23" s="1102" t="s">
        <v>172</v>
      </c>
      <c r="D23" s="1103" t="s">
        <v>173</v>
      </c>
      <c r="E23" s="1104">
        <v>39945</v>
      </c>
      <c r="F23" s="1105">
        <v>13789928</v>
      </c>
      <c r="G23" s="1105"/>
      <c r="H23" s="1105"/>
      <c r="I23" s="1105"/>
      <c r="J23" s="1105"/>
      <c r="K23" s="1108" t="s">
        <v>1857</v>
      </c>
      <c r="L23" s="1108"/>
    </row>
    <row r="24" spans="1:14" s="1109" customFormat="1" ht="18" x14ac:dyDescent="0.15">
      <c r="A24" s="1102" t="s">
        <v>150</v>
      </c>
      <c r="B24" s="1102" t="s">
        <v>151</v>
      </c>
      <c r="C24" s="1102" t="s">
        <v>41</v>
      </c>
      <c r="D24" s="1103" t="s">
        <v>40</v>
      </c>
      <c r="E24" s="1104">
        <v>39945</v>
      </c>
      <c r="F24" s="1105">
        <v>13392803</v>
      </c>
      <c r="G24" s="1105"/>
      <c r="H24" s="1105"/>
      <c r="I24" s="1105"/>
      <c r="J24" s="1105"/>
      <c r="K24" s="1108" t="s">
        <v>1857</v>
      </c>
      <c r="L24" s="1108"/>
    </row>
    <row r="25" spans="1:14" s="1109" customFormat="1" ht="18" x14ac:dyDescent="0.15">
      <c r="A25" s="1102" t="s">
        <v>194</v>
      </c>
      <c r="B25" s="1102" t="s">
        <v>195</v>
      </c>
      <c r="C25" s="1102" t="s">
        <v>196</v>
      </c>
      <c r="D25" s="1103" t="s">
        <v>197</v>
      </c>
      <c r="E25" s="1104">
        <v>39947</v>
      </c>
      <c r="F25" s="1105">
        <v>9970417</v>
      </c>
      <c r="G25" s="1105"/>
      <c r="H25" s="1105"/>
      <c r="I25" s="1105"/>
      <c r="J25" s="1105"/>
      <c r="K25" s="1108" t="s">
        <v>1857</v>
      </c>
      <c r="L25" s="1108"/>
    </row>
    <row r="26" spans="1:14" s="1109" customFormat="1" ht="18" x14ac:dyDescent="0.15">
      <c r="A26" s="1102" t="s">
        <v>201</v>
      </c>
      <c r="B26" s="1102" t="s">
        <v>204</v>
      </c>
      <c r="C26" s="1102" t="s">
        <v>205</v>
      </c>
      <c r="D26" s="1103" t="s">
        <v>206</v>
      </c>
      <c r="E26" s="1104">
        <v>39951</v>
      </c>
      <c r="F26" s="1105">
        <v>10991326</v>
      </c>
      <c r="G26" s="1105"/>
      <c r="H26" s="1105"/>
      <c r="I26" s="1105"/>
      <c r="J26" s="1105"/>
      <c r="K26" s="1108" t="s">
        <v>1857</v>
      </c>
      <c r="L26" s="1108"/>
    </row>
    <row r="27" spans="1:14" s="1109" customFormat="1" ht="18" x14ac:dyDescent="0.15">
      <c r="A27" s="1102" t="s">
        <v>202</v>
      </c>
      <c r="B27" s="1102" t="s">
        <v>210</v>
      </c>
      <c r="C27" s="1102" t="s">
        <v>211</v>
      </c>
      <c r="D27" s="1103" t="s">
        <v>212</v>
      </c>
      <c r="E27" s="1104">
        <v>39953</v>
      </c>
      <c r="F27" s="1105">
        <v>8992740</v>
      </c>
      <c r="G27" s="1105"/>
      <c r="H27" s="1105"/>
      <c r="I27" s="1105"/>
      <c r="J27" s="1105"/>
      <c r="K27" s="1108" t="s">
        <v>1857</v>
      </c>
      <c r="L27" s="1108"/>
    </row>
    <row r="28" spans="1:14" s="1109" customFormat="1" ht="18" x14ac:dyDescent="0.15">
      <c r="A28" s="1102" t="s">
        <v>203</v>
      </c>
      <c r="B28" s="1102" t="s">
        <v>213</v>
      </c>
      <c r="C28" s="1102" t="s">
        <v>214</v>
      </c>
      <c r="D28" s="1103" t="s">
        <v>215</v>
      </c>
      <c r="E28" s="1104">
        <v>39954</v>
      </c>
      <c r="F28" s="1105">
        <v>9985937</v>
      </c>
      <c r="G28" s="1105"/>
      <c r="H28" s="1105"/>
      <c r="I28" s="1105"/>
      <c r="J28" s="1105"/>
      <c r="K28" s="1108" t="s">
        <v>1857</v>
      </c>
      <c r="L28" s="1108"/>
    </row>
    <row r="29" spans="1:14" s="1109" customFormat="1" ht="27" x14ac:dyDescent="0.15">
      <c r="A29" s="1102" t="s">
        <v>227</v>
      </c>
      <c r="B29" s="1102" t="s">
        <v>228</v>
      </c>
      <c r="C29" s="1102" t="s">
        <v>229</v>
      </c>
      <c r="D29" s="1102" t="s">
        <v>230</v>
      </c>
      <c r="E29" s="1104">
        <v>39965</v>
      </c>
      <c r="F29" s="1105">
        <v>148067540</v>
      </c>
      <c r="G29" s="1105"/>
      <c r="H29" s="1105"/>
      <c r="I29" s="1105"/>
      <c r="J29" s="1105"/>
      <c r="K29" s="1108" t="s">
        <v>1857</v>
      </c>
      <c r="L29" s="1108"/>
      <c r="N29" s="1110"/>
    </row>
    <row r="30" spans="1:14" s="1109" customFormat="1" ht="18" x14ac:dyDescent="0.15">
      <c r="A30" s="1102" t="s">
        <v>234</v>
      </c>
      <c r="B30" s="1102" t="s">
        <v>235</v>
      </c>
      <c r="C30" s="1102" t="s">
        <v>236</v>
      </c>
      <c r="D30" s="1103" t="s">
        <v>237</v>
      </c>
      <c r="E30" s="1104">
        <v>39965</v>
      </c>
      <c r="F30" s="1105">
        <v>95220525</v>
      </c>
      <c r="G30" s="1105"/>
      <c r="H30" s="1105"/>
      <c r="I30" s="1105"/>
      <c r="J30" s="1105"/>
      <c r="K30" s="1108" t="s">
        <v>1857</v>
      </c>
      <c r="L30" s="1108"/>
    </row>
    <row r="31" spans="1:14" s="1109" customFormat="1" ht="18" x14ac:dyDescent="0.15">
      <c r="A31" s="1102" t="s">
        <v>226</v>
      </c>
      <c r="B31" s="1102" t="s">
        <v>1936</v>
      </c>
      <c r="C31" s="1102" t="s">
        <v>236</v>
      </c>
      <c r="D31" s="1103" t="s">
        <v>237</v>
      </c>
      <c r="E31" s="1104">
        <v>39965</v>
      </c>
      <c r="F31" s="1105">
        <v>69508826</v>
      </c>
      <c r="G31" s="1105"/>
      <c r="H31" s="1105"/>
      <c r="I31" s="1105"/>
      <c r="J31" s="1105"/>
      <c r="K31" s="1108" t="s">
        <v>1857</v>
      </c>
      <c r="L31" s="1108"/>
    </row>
    <row r="32" spans="1:14" s="1109" customFormat="1" ht="24.75" customHeight="1" x14ac:dyDescent="0.15">
      <c r="A32" s="1102" t="s">
        <v>245</v>
      </c>
      <c r="B32" s="1102" t="s">
        <v>1918</v>
      </c>
      <c r="C32" s="1102" t="s">
        <v>229</v>
      </c>
      <c r="D32" s="1102" t="s">
        <v>230</v>
      </c>
      <c r="E32" s="1104">
        <v>39965</v>
      </c>
      <c r="F32" s="1105">
        <v>49228220</v>
      </c>
      <c r="G32" s="1105"/>
      <c r="H32" s="1105"/>
      <c r="I32" s="1105"/>
      <c r="J32" s="1105"/>
      <c r="K32" s="1108" t="s">
        <v>1857</v>
      </c>
      <c r="L32" s="1108"/>
    </row>
    <row r="33" spans="1:12" s="1109" customFormat="1" ht="18" x14ac:dyDescent="0.15">
      <c r="A33" s="1102" t="s">
        <v>248</v>
      </c>
      <c r="B33" s="1102" t="s">
        <v>249</v>
      </c>
      <c r="C33" s="1102" t="s">
        <v>250</v>
      </c>
      <c r="D33" s="1103" t="s">
        <v>251</v>
      </c>
      <c r="E33" s="1104">
        <v>39974</v>
      </c>
      <c r="F33" s="1105">
        <v>4995120</v>
      </c>
      <c r="G33" s="1105"/>
      <c r="H33" s="1105"/>
      <c r="I33" s="1105"/>
      <c r="J33" s="1105"/>
      <c r="K33" s="1108" t="s">
        <v>1857</v>
      </c>
      <c r="L33" s="1108"/>
    </row>
    <row r="34" spans="1:12" s="1109" customFormat="1" ht="18" x14ac:dyDescent="0.15">
      <c r="A34" s="1102" t="s">
        <v>256</v>
      </c>
      <c r="B34" s="1102" t="s">
        <v>257</v>
      </c>
      <c r="C34" s="1102" t="s">
        <v>258</v>
      </c>
      <c r="D34" s="1103" t="s">
        <v>259</v>
      </c>
      <c r="E34" s="1104">
        <v>40075</v>
      </c>
      <c r="F34" s="1105">
        <v>229751951</v>
      </c>
      <c r="G34" s="1105"/>
      <c r="H34" s="1105"/>
      <c r="I34" s="1105"/>
      <c r="J34" s="1105"/>
      <c r="K34" s="1108" t="s">
        <v>1857</v>
      </c>
      <c r="L34" s="1108"/>
    </row>
    <row r="35" spans="1:12" s="1109" customFormat="1" ht="18" x14ac:dyDescent="0.15">
      <c r="A35" s="1102" t="s">
        <v>264</v>
      </c>
      <c r="B35" s="1102" t="s">
        <v>265</v>
      </c>
      <c r="C35" s="1102" t="s">
        <v>266</v>
      </c>
      <c r="D35" s="1103" t="s">
        <v>267</v>
      </c>
      <c r="E35" s="1104">
        <v>39988</v>
      </c>
      <c r="F35" s="1105">
        <v>10982285</v>
      </c>
      <c r="G35" s="1105"/>
      <c r="H35" s="1105"/>
      <c r="I35" s="1105"/>
      <c r="J35" s="1105"/>
      <c r="K35" s="1108" t="s">
        <v>1857</v>
      </c>
      <c r="L35" s="1108"/>
    </row>
    <row r="36" spans="1:12" s="1109" customFormat="1" ht="18" x14ac:dyDescent="0.15">
      <c r="A36" s="1102" t="s">
        <v>269</v>
      </c>
      <c r="B36" s="1102" t="s">
        <v>270</v>
      </c>
      <c r="C36" s="1102" t="s">
        <v>108</v>
      </c>
      <c r="D36" s="1103" t="s">
        <v>109</v>
      </c>
      <c r="E36" s="1104">
        <v>39988</v>
      </c>
      <c r="F36" s="1105">
        <v>13807028</v>
      </c>
      <c r="G36" s="1105"/>
      <c r="H36" s="1105"/>
      <c r="I36" s="1105"/>
      <c r="J36" s="1105"/>
      <c r="K36" s="1108" t="s">
        <v>1857</v>
      </c>
      <c r="L36" s="1108"/>
    </row>
    <row r="37" spans="1:12" s="1109" customFormat="1" x14ac:dyDescent="0.15">
      <c r="A37" s="1102" t="s">
        <v>284</v>
      </c>
      <c r="B37" s="1102" t="s">
        <v>285</v>
      </c>
      <c r="C37" s="1102" t="s">
        <v>81</v>
      </c>
      <c r="D37" s="1103" t="s">
        <v>82</v>
      </c>
      <c r="E37" s="1104">
        <v>39988</v>
      </c>
      <c r="F37" s="1105">
        <v>11975287</v>
      </c>
      <c r="G37" s="1105"/>
      <c r="H37" s="1105"/>
      <c r="I37" s="1105"/>
      <c r="J37" s="1105"/>
      <c r="K37" s="1108" t="s">
        <v>1857</v>
      </c>
      <c r="L37" s="1108"/>
    </row>
    <row r="38" spans="1:12" s="1109" customFormat="1" ht="18" x14ac:dyDescent="0.15">
      <c r="A38" s="1102" t="s">
        <v>272</v>
      </c>
      <c r="B38" s="1102" t="s">
        <v>273</v>
      </c>
      <c r="C38" s="1102" t="s">
        <v>274</v>
      </c>
      <c r="D38" s="1103" t="s">
        <v>275</v>
      </c>
      <c r="E38" s="1104">
        <v>39989</v>
      </c>
      <c r="F38" s="1105">
        <v>4983732</v>
      </c>
      <c r="G38" s="1105"/>
      <c r="H38" s="1105"/>
      <c r="I38" s="1105"/>
      <c r="J38" s="1105"/>
      <c r="K38" s="1108" t="s">
        <v>1857</v>
      </c>
      <c r="L38" s="1108"/>
    </row>
    <row r="39" spans="1:12" s="1109" customFormat="1" ht="18" x14ac:dyDescent="0.15">
      <c r="A39" s="1102" t="s">
        <v>279</v>
      </c>
      <c r="B39" s="1102" t="s">
        <v>280</v>
      </c>
      <c r="C39" s="1102" t="s">
        <v>154</v>
      </c>
      <c r="D39" s="1103" t="s">
        <v>281</v>
      </c>
      <c r="E39" s="1104">
        <v>39990</v>
      </c>
      <c r="F39" s="1105">
        <v>6991215</v>
      </c>
      <c r="G39" s="1105"/>
      <c r="H39" s="1105"/>
      <c r="I39" s="1105"/>
      <c r="J39" s="1105"/>
      <c r="K39" s="1108" t="s">
        <v>1857</v>
      </c>
      <c r="L39" s="1108"/>
    </row>
    <row r="40" spans="1:12" s="1109" customFormat="1" ht="27" x14ac:dyDescent="0.15">
      <c r="A40" s="2292" t="s">
        <v>304</v>
      </c>
      <c r="B40" s="1112" t="s">
        <v>1948</v>
      </c>
      <c r="C40" s="1112" t="s">
        <v>313</v>
      </c>
      <c r="D40" s="1112" t="s">
        <v>314</v>
      </c>
      <c r="E40" s="1113">
        <v>39997</v>
      </c>
      <c r="F40" s="2290">
        <v>102257600</v>
      </c>
      <c r="G40" s="1105"/>
      <c r="H40" s="1105"/>
      <c r="I40" s="1105"/>
      <c r="J40" s="1105"/>
      <c r="K40" s="2276" t="s">
        <v>1857</v>
      </c>
      <c r="L40" s="2273"/>
    </row>
    <row r="41" spans="1:12" s="1109" customFormat="1" ht="27" x14ac:dyDescent="0.15">
      <c r="A41" s="2293"/>
      <c r="B41" s="1112" t="s">
        <v>1938</v>
      </c>
      <c r="C41" s="1112" t="s">
        <v>313</v>
      </c>
      <c r="D41" s="1112" t="s">
        <v>314</v>
      </c>
      <c r="E41" s="1113">
        <v>39997</v>
      </c>
      <c r="F41" s="2291"/>
      <c r="G41" s="1105"/>
      <c r="H41" s="1105"/>
      <c r="I41" s="1105"/>
      <c r="J41" s="1105"/>
      <c r="K41" s="2301"/>
      <c r="L41" s="2274"/>
    </row>
    <row r="42" spans="1:12" s="1109" customFormat="1" ht="19.5" customHeight="1" x14ac:dyDescent="0.15">
      <c r="A42" s="2293"/>
      <c r="B42" s="1112" t="s">
        <v>1939</v>
      </c>
      <c r="C42" s="1112" t="s">
        <v>313</v>
      </c>
      <c r="D42" s="1112" t="s">
        <v>314</v>
      </c>
      <c r="E42" s="1113">
        <v>39997</v>
      </c>
      <c r="F42" s="2291"/>
      <c r="G42" s="1105"/>
      <c r="H42" s="1105"/>
      <c r="I42" s="1105"/>
      <c r="J42" s="1105"/>
      <c r="K42" s="2301"/>
      <c r="L42" s="2274"/>
    </row>
    <row r="43" spans="1:12" s="1109" customFormat="1" ht="27" x14ac:dyDescent="0.15">
      <c r="A43" s="2293"/>
      <c r="B43" s="1112" t="s">
        <v>1940</v>
      </c>
      <c r="C43" s="1112" t="s">
        <v>313</v>
      </c>
      <c r="D43" s="1112" t="s">
        <v>314</v>
      </c>
      <c r="E43" s="1113">
        <v>39997</v>
      </c>
      <c r="F43" s="2291"/>
      <c r="G43" s="1105"/>
      <c r="H43" s="1105"/>
      <c r="I43" s="1105"/>
      <c r="J43" s="1105"/>
      <c r="K43" s="2301"/>
      <c r="L43" s="2275"/>
    </row>
    <row r="44" spans="1:12" s="1109" customFormat="1" ht="19.5" customHeight="1" x14ac:dyDescent="0.15">
      <c r="A44" s="2292" t="s">
        <v>293</v>
      </c>
      <c r="B44" s="1112" t="s">
        <v>1921</v>
      </c>
      <c r="C44" s="1112" t="s">
        <v>313</v>
      </c>
      <c r="D44" s="1112" t="s">
        <v>314</v>
      </c>
      <c r="E44" s="1113">
        <v>39997</v>
      </c>
      <c r="F44" s="2300">
        <v>115038878.22</v>
      </c>
      <c r="G44" s="1105"/>
      <c r="H44" s="1105"/>
      <c r="I44" s="1105"/>
      <c r="J44" s="1105"/>
      <c r="K44" s="2276" t="s">
        <v>1857</v>
      </c>
      <c r="L44" s="2273"/>
    </row>
    <row r="45" spans="1:12" s="1109" customFormat="1" ht="27" x14ac:dyDescent="0.15">
      <c r="A45" s="2293"/>
      <c r="B45" s="1112" t="s">
        <v>1922</v>
      </c>
      <c r="C45" s="1112" t="s">
        <v>313</v>
      </c>
      <c r="D45" s="1112" t="s">
        <v>314</v>
      </c>
      <c r="E45" s="1113">
        <v>39997</v>
      </c>
      <c r="F45" s="2300"/>
      <c r="G45" s="1105"/>
      <c r="H45" s="1105"/>
      <c r="I45" s="1105"/>
      <c r="J45" s="1105"/>
      <c r="K45" s="2276"/>
      <c r="L45" s="2274"/>
    </row>
    <row r="46" spans="1:12" s="1109" customFormat="1" ht="22.5" customHeight="1" x14ac:dyDescent="0.15">
      <c r="A46" s="2293"/>
      <c r="B46" s="1112" t="s">
        <v>1923</v>
      </c>
      <c r="C46" s="1112" t="s">
        <v>313</v>
      </c>
      <c r="D46" s="1112" t="s">
        <v>314</v>
      </c>
      <c r="E46" s="1113">
        <v>39997</v>
      </c>
      <c r="F46" s="2300"/>
      <c r="G46" s="1105"/>
      <c r="H46" s="1105"/>
      <c r="I46" s="1105"/>
      <c r="J46" s="1105"/>
      <c r="K46" s="2276"/>
      <c r="L46" s="2274"/>
    </row>
    <row r="47" spans="1:12" s="1109" customFormat="1" ht="27" x14ac:dyDescent="0.15">
      <c r="A47" s="2293"/>
      <c r="B47" s="1112" t="s">
        <v>1924</v>
      </c>
      <c r="C47" s="1112" t="s">
        <v>313</v>
      </c>
      <c r="D47" s="1112" t="s">
        <v>314</v>
      </c>
      <c r="E47" s="1113">
        <v>39997</v>
      </c>
      <c r="F47" s="2300"/>
      <c r="G47" s="1105"/>
      <c r="H47" s="1105"/>
      <c r="I47" s="1105"/>
      <c r="J47" s="1105"/>
      <c r="K47" s="2276"/>
      <c r="L47" s="2275"/>
    </row>
    <row r="48" spans="1:12" s="1109" customFormat="1" ht="24.75" customHeight="1" x14ac:dyDescent="0.15">
      <c r="A48" s="2292" t="s">
        <v>294</v>
      </c>
      <c r="B48" s="1102" t="s">
        <v>1941</v>
      </c>
      <c r="C48" s="1112" t="s">
        <v>302</v>
      </c>
      <c r="D48" s="1112" t="s">
        <v>307</v>
      </c>
      <c r="E48" s="1113">
        <v>39997</v>
      </c>
      <c r="F48" s="2294">
        <v>115597528</v>
      </c>
      <c r="G48" s="1105"/>
      <c r="H48" s="1105"/>
      <c r="I48" s="1105"/>
      <c r="J48" s="1105"/>
      <c r="K48" s="2276" t="s">
        <v>1857</v>
      </c>
      <c r="L48" s="2282"/>
    </row>
    <row r="49" spans="1:14" s="1109" customFormat="1" ht="18" x14ac:dyDescent="0.15">
      <c r="A49" s="2292"/>
      <c r="B49" s="1102" t="s">
        <v>1942</v>
      </c>
      <c r="C49" s="1112" t="s">
        <v>302</v>
      </c>
      <c r="D49" s="1112" t="s">
        <v>307</v>
      </c>
      <c r="E49" s="1113">
        <v>39997</v>
      </c>
      <c r="F49" s="2295"/>
      <c r="G49" s="1105"/>
      <c r="H49" s="1105"/>
      <c r="I49" s="1105"/>
      <c r="J49" s="1105"/>
      <c r="K49" s="2276"/>
      <c r="L49" s="2283"/>
    </row>
    <row r="50" spans="1:14" s="1109" customFormat="1" ht="18" x14ac:dyDescent="0.15">
      <c r="A50" s="2292"/>
      <c r="B50" s="1102" t="s">
        <v>1943</v>
      </c>
      <c r="C50" s="1112" t="s">
        <v>302</v>
      </c>
      <c r="D50" s="1112" t="s">
        <v>307</v>
      </c>
      <c r="E50" s="1113">
        <v>39997</v>
      </c>
      <c r="F50" s="2295"/>
      <c r="G50" s="1105"/>
      <c r="H50" s="1105"/>
      <c r="I50" s="1105"/>
      <c r="J50" s="1105"/>
      <c r="K50" s="2276"/>
      <c r="L50" s="2283"/>
    </row>
    <row r="51" spans="1:14" s="1109" customFormat="1" ht="18" x14ac:dyDescent="0.15">
      <c r="A51" s="2292"/>
      <c r="B51" s="1102" t="s">
        <v>1944</v>
      </c>
      <c r="C51" s="1112" t="s">
        <v>302</v>
      </c>
      <c r="D51" s="1112" t="s">
        <v>307</v>
      </c>
      <c r="E51" s="1113">
        <v>39997</v>
      </c>
      <c r="F51" s="2296"/>
      <c r="G51" s="1105"/>
      <c r="H51" s="1105"/>
      <c r="I51" s="1105"/>
      <c r="J51" s="1105"/>
      <c r="K51" s="2276"/>
      <c r="L51" s="2284"/>
    </row>
    <row r="52" spans="1:14" s="1109" customFormat="1" ht="18" x14ac:dyDescent="0.15">
      <c r="A52" s="2292" t="s">
        <v>295</v>
      </c>
      <c r="B52" s="1102" t="s">
        <v>1676</v>
      </c>
      <c r="C52" s="1112" t="s">
        <v>1851</v>
      </c>
      <c r="D52" s="1112" t="s">
        <v>307</v>
      </c>
      <c r="E52" s="1113">
        <v>39997</v>
      </c>
      <c r="F52" s="2290">
        <v>136662665</v>
      </c>
      <c r="G52" s="1105"/>
      <c r="H52" s="1105"/>
      <c r="I52" s="1105"/>
      <c r="J52" s="1105"/>
      <c r="K52" s="2276" t="s">
        <v>1857</v>
      </c>
      <c r="L52" s="2282"/>
      <c r="N52" s="1110"/>
    </row>
    <row r="53" spans="1:14" s="1109" customFormat="1" ht="18" x14ac:dyDescent="0.15">
      <c r="A53" s="2293"/>
      <c r="B53" s="1114" t="s">
        <v>1677</v>
      </c>
      <c r="C53" s="1112" t="s">
        <v>1851</v>
      </c>
      <c r="D53" s="1112" t="s">
        <v>307</v>
      </c>
      <c r="E53" s="1113">
        <v>39997</v>
      </c>
      <c r="F53" s="2291"/>
      <c r="G53" s="1105"/>
      <c r="H53" s="1105"/>
      <c r="I53" s="1105"/>
      <c r="J53" s="1105"/>
      <c r="K53" s="2289"/>
      <c r="L53" s="2283"/>
    </row>
    <row r="54" spans="1:14" s="1109" customFormat="1" ht="18" x14ac:dyDescent="0.15">
      <c r="A54" s="2293"/>
      <c r="B54" s="1114" t="s">
        <v>1678</v>
      </c>
      <c r="C54" s="1112" t="s">
        <v>1851</v>
      </c>
      <c r="D54" s="1112" t="s">
        <v>307</v>
      </c>
      <c r="E54" s="1113">
        <v>39997</v>
      </c>
      <c r="F54" s="2291"/>
      <c r="G54" s="1105"/>
      <c r="H54" s="1105"/>
      <c r="I54" s="1105"/>
      <c r="J54" s="1105"/>
      <c r="K54" s="2289"/>
      <c r="L54" s="2283"/>
      <c r="N54" s="1110"/>
    </row>
    <row r="55" spans="1:14" s="1109" customFormat="1" ht="18" x14ac:dyDescent="0.15">
      <c r="A55" s="2293"/>
      <c r="B55" s="1114" t="s">
        <v>1679</v>
      </c>
      <c r="C55" s="1112" t="s">
        <v>1851</v>
      </c>
      <c r="D55" s="1112" t="s">
        <v>307</v>
      </c>
      <c r="E55" s="1113">
        <v>39997</v>
      </c>
      <c r="F55" s="2291"/>
      <c r="G55" s="1105"/>
      <c r="H55" s="1105"/>
      <c r="I55" s="1105"/>
      <c r="J55" s="1105"/>
      <c r="K55" s="2289"/>
      <c r="L55" s="2283"/>
      <c r="N55" s="1110"/>
    </row>
    <row r="56" spans="1:14" s="1109" customFormat="1" ht="24.75" customHeight="1" x14ac:dyDescent="0.15">
      <c r="A56" s="2293"/>
      <c r="B56" s="1114" t="s">
        <v>1926</v>
      </c>
      <c r="C56" s="1112" t="s">
        <v>1851</v>
      </c>
      <c r="D56" s="1112" t="s">
        <v>307</v>
      </c>
      <c r="E56" s="1113">
        <v>39997</v>
      </c>
      <c r="F56" s="2291"/>
      <c r="G56" s="1105"/>
      <c r="H56" s="1105"/>
      <c r="I56" s="1105"/>
      <c r="J56" s="1105"/>
      <c r="K56" s="2289"/>
      <c r="L56" s="2284"/>
    </row>
    <row r="57" spans="1:14" s="1109" customFormat="1" ht="18" x14ac:dyDescent="0.15">
      <c r="A57" s="1102" t="s">
        <v>296</v>
      </c>
      <c r="B57" s="1102" t="s">
        <v>297</v>
      </c>
      <c r="C57" s="1102" t="s">
        <v>298</v>
      </c>
      <c r="D57" s="1103" t="s">
        <v>299</v>
      </c>
      <c r="E57" s="1104">
        <v>39997</v>
      </c>
      <c r="F57" s="1105">
        <v>5495500</v>
      </c>
      <c r="G57" s="1105"/>
      <c r="H57" s="1105"/>
      <c r="I57" s="1105"/>
      <c r="J57" s="1105"/>
      <c r="K57" s="1108" t="s">
        <v>1857</v>
      </c>
      <c r="L57" s="1108"/>
    </row>
    <row r="58" spans="1:14" s="1109" customFormat="1" x14ac:dyDescent="0.15">
      <c r="A58" s="2292" t="s">
        <v>339</v>
      </c>
      <c r="B58" s="1112" t="s">
        <v>1949</v>
      </c>
      <c r="C58" s="1112" t="s">
        <v>445</v>
      </c>
      <c r="D58" s="1112" t="s">
        <v>446</v>
      </c>
      <c r="E58" s="1113">
        <v>40002</v>
      </c>
      <c r="F58" s="2290">
        <v>125238648</v>
      </c>
      <c r="G58" s="1105"/>
      <c r="H58" s="1105"/>
      <c r="I58" s="1105"/>
      <c r="J58" s="1105"/>
      <c r="K58" s="2276" t="s">
        <v>1857</v>
      </c>
      <c r="L58" s="2273"/>
    </row>
    <row r="59" spans="1:14" s="1109" customFormat="1" x14ac:dyDescent="0.15">
      <c r="A59" s="2292"/>
      <c r="B59" s="1112" t="s">
        <v>1950</v>
      </c>
      <c r="C59" s="1112" t="s">
        <v>445</v>
      </c>
      <c r="D59" s="1112" t="s">
        <v>446</v>
      </c>
      <c r="E59" s="1113">
        <v>40002</v>
      </c>
      <c r="F59" s="2290"/>
      <c r="G59" s="1105"/>
      <c r="H59" s="1105"/>
      <c r="I59" s="1105"/>
      <c r="J59" s="1105"/>
      <c r="K59" s="2276"/>
      <c r="L59" s="2274"/>
    </row>
    <row r="60" spans="1:14" s="1109" customFormat="1" x14ac:dyDescent="0.15">
      <c r="A60" s="2292"/>
      <c r="B60" s="1112" t="s">
        <v>1951</v>
      </c>
      <c r="C60" s="1112" t="s">
        <v>445</v>
      </c>
      <c r="D60" s="1112" t="s">
        <v>446</v>
      </c>
      <c r="E60" s="1113">
        <v>40002</v>
      </c>
      <c r="F60" s="2290"/>
      <c r="G60" s="1105"/>
      <c r="H60" s="1105"/>
      <c r="I60" s="1105"/>
      <c r="J60" s="1105"/>
      <c r="K60" s="2276"/>
      <c r="L60" s="2274"/>
    </row>
    <row r="61" spans="1:14" s="1109" customFormat="1" ht="18" x14ac:dyDescent="0.15">
      <c r="A61" s="2292"/>
      <c r="B61" s="1112" t="s">
        <v>1952</v>
      </c>
      <c r="C61" s="1112" t="s">
        <v>445</v>
      </c>
      <c r="D61" s="1112" t="s">
        <v>446</v>
      </c>
      <c r="E61" s="1113">
        <v>40002</v>
      </c>
      <c r="F61" s="2290"/>
      <c r="G61" s="1105"/>
      <c r="H61" s="1105"/>
      <c r="I61" s="1105"/>
      <c r="J61" s="1105"/>
      <c r="K61" s="2276"/>
      <c r="L61" s="2275"/>
    </row>
    <row r="62" spans="1:14" s="1109" customFormat="1" ht="24.75" customHeight="1" x14ac:dyDescent="0.15">
      <c r="A62" s="2292" t="s">
        <v>340</v>
      </c>
      <c r="B62" s="1112" t="s">
        <v>1819</v>
      </c>
      <c r="C62" s="1112" t="s">
        <v>396</v>
      </c>
      <c r="D62" s="1112" t="s">
        <v>397</v>
      </c>
      <c r="E62" s="1113">
        <v>40003</v>
      </c>
      <c r="F62" s="2290">
        <v>131664654</v>
      </c>
      <c r="G62" s="1105"/>
      <c r="H62" s="1105"/>
      <c r="I62" s="1105"/>
      <c r="J62" s="1105"/>
      <c r="K62" s="2276" t="s">
        <v>1857</v>
      </c>
      <c r="L62" s="2273"/>
    </row>
    <row r="63" spans="1:14" s="1109" customFormat="1" ht="33" customHeight="1" x14ac:dyDescent="0.15">
      <c r="A63" s="2292"/>
      <c r="B63" s="1112" t="s">
        <v>1820</v>
      </c>
      <c r="C63" s="1112" t="s">
        <v>396</v>
      </c>
      <c r="D63" s="1112" t="s">
        <v>397</v>
      </c>
      <c r="E63" s="1113">
        <v>40003</v>
      </c>
      <c r="F63" s="2290"/>
      <c r="G63" s="1105"/>
      <c r="H63" s="1105"/>
      <c r="I63" s="1105"/>
      <c r="J63" s="1105"/>
      <c r="K63" s="2276"/>
      <c r="L63" s="2274"/>
    </row>
    <row r="64" spans="1:14" s="1109" customFormat="1" ht="21" customHeight="1" x14ac:dyDescent="0.15">
      <c r="A64" s="2292"/>
      <c r="B64" s="1112" t="s">
        <v>1821</v>
      </c>
      <c r="C64" s="1112" t="s">
        <v>396</v>
      </c>
      <c r="D64" s="1112" t="s">
        <v>397</v>
      </c>
      <c r="E64" s="1113">
        <v>40003</v>
      </c>
      <c r="F64" s="2290"/>
      <c r="G64" s="1105"/>
      <c r="H64" s="1105"/>
      <c r="I64" s="1105"/>
      <c r="J64" s="1105"/>
      <c r="K64" s="2276"/>
      <c r="L64" s="2274"/>
    </row>
    <row r="65" spans="1:12" s="1109" customFormat="1" ht="18" x14ac:dyDescent="0.15">
      <c r="A65" s="2292"/>
      <c r="B65" s="1112" t="s">
        <v>1919</v>
      </c>
      <c r="C65" s="1112" t="s">
        <v>396</v>
      </c>
      <c r="D65" s="1112" t="s">
        <v>397</v>
      </c>
      <c r="E65" s="1113">
        <v>40003</v>
      </c>
      <c r="F65" s="2290"/>
      <c r="G65" s="1105"/>
      <c r="H65" s="1105"/>
      <c r="I65" s="1105"/>
      <c r="J65" s="1105"/>
      <c r="K65" s="2276"/>
      <c r="L65" s="2274"/>
    </row>
    <row r="66" spans="1:12" s="1109" customFormat="1" ht="18" x14ac:dyDescent="0.15">
      <c r="A66" s="2292"/>
      <c r="B66" s="1112" t="s">
        <v>1920</v>
      </c>
      <c r="C66" s="1112" t="s">
        <v>396</v>
      </c>
      <c r="D66" s="1112" t="s">
        <v>397</v>
      </c>
      <c r="E66" s="1113">
        <v>40003</v>
      </c>
      <c r="F66" s="2290"/>
      <c r="G66" s="1105"/>
      <c r="H66" s="1105"/>
      <c r="I66" s="1105"/>
      <c r="J66" s="1105"/>
      <c r="K66" s="2276"/>
      <c r="L66" s="2275"/>
    </row>
    <row r="67" spans="1:12" s="1109" customFormat="1" ht="35.25" customHeight="1" x14ac:dyDescent="0.15">
      <c r="A67" s="2292" t="s">
        <v>341</v>
      </c>
      <c r="B67" s="1112" t="s">
        <v>1823</v>
      </c>
      <c r="C67" s="1112" t="s">
        <v>435</v>
      </c>
      <c r="D67" s="1112" t="s">
        <v>436</v>
      </c>
      <c r="E67" s="1113">
        <v>40003</v>
      </c>
      <c r="F67" s="2290">
        <v>117093981</v>
      </c>
      <c r="G67" s="1105"/>
      <c r="H67" s="1105"/>
      <c r="I67" s="1105"/>
      <c r="J67" s="1105"/>
      <c r="K67" s="2276" t="s">
        <v>1857</v>
      </c>
      <c r="L67" s="2273"/>
    </row>
    <row r="68" spans="1:12" s="1109" customFormat="1" ht="26.25" customHeight="1" x14ac:dyDescent="0.15">
      <c r="A68" s="2292"/>
      <c r="B68" s="1112" t="s">
        <v>1824</v>
      </c>
      <c r="C68" s="1112" t="s">
        <v>1934</v>
      </c>
      <c r="D68" s="1112" t="s">
        <v>436</v>
      </c>
      <c r="E68" s="1113">
        <v>40003</v>
      </c>
      <c r="F68" s="2290"/>
      <c r="G68" s="1105"/>
      <c r="H68" s="1105"/>
      <c r="I68" s="1105"/>
      <c r="J68" s="1105"/>
      <c r="K68" s="2276"/>
      <c r="L68" s="2274"/>
    </row>
    <row r="69" spans="1:12" s="1109" customFormat="1" ht="35.25" customHeight="1" x14ac:dyDescent="0.15">
      <c r="A69" s="2292"/>
      <c r="B69" s="1112" t="s">
        <v>1825</v>
      </c>
      <c r="C69" s="1112" t="s">
        <v>435</v>
      </c>
      <c r="D69" s="1112" t="s">
        <v>436</v>
      </c>
      <c r="E69" s="1113">
        <v>40003</v>
      </c>
      <c r="F69" s="2290"/>
      <c r="G69" s="1105"/>
      <c r="H69" s="1105"/>
      <c r="I69" s="1105"/>
      <c r="J69" s="1105"/>
      <c r="K69" s="2276"/>
      <c r="L69" s="2274"/>
    </row>
    <row r="70" spans="1:12" s="1109" customFormat="1" ht="38.25" customHeight="1" x14ac:dyDescent="0.15">
      <c r="A70" s="2292"/>
      <c r="B70" s="1112" t="s">
        <v>1925</v>
      </c>
      <c r="C70" s="1112" t="s">
        <v>435</v>
      </c>
      <c r="D70" s="1112" t="s">
        <v>436</v>
      </c>
      <c r="E70" s="1113">
        <v>40003</v>
      </c>
      <c r="F70" s="2290"/>
      <c r="G70" s="1105"/>
      <c r="H70" s="1105"/>
      <c r="I70" s="1105"/>
      <c r="J70" s="1105"/>
      <c r="K70" s="2276"/>
      <c r="L70" s="2275"/>
    </row>
    <row r="71" spans="1:12" s="1109" customFormat="1" ht="27" x14ac:dyDescent="0.15">
      <c r="A71" s="1102" t="s">
        <v>342</v>
      </c>
      <c r="B71" s="1102" t="s">
        <v>343</v>
      </c>
      <c r="C71" s="1102" t="s">
        <v>344</v>
      </c>
      <c r="D71" s="1103" t="s">
        <v>345</v>
      </c>
      <c r="E71" s="1104">
        <v>40022</v>
      </c>
      <c r="F71" s="1105">
        <v>11996231</v>
      </c>
      <c r="G71" s="1105"/>
      <c r="H71" s="1105"/>
      <c r="I71" s="1105"/>
      <c r="J71" s="1105"/>
      <c r="K71" s="1108" t="s">
        <v>1857</v>
      </c>
      <c r="L71" s="1108"/>
    </row>
    <row r="72" spans="1:12" s="1109" customFormat="1" ht="18" x14ac:dyDescent="0.15">
      <c r="A72" s="1102" t="s">
        <v>382</v>
      </c>
      <c r="B72" s="1102" t="s">
        <v>384</v>
      </c>
      <c r="C72" s="1102" t="s">
        <v>385</v>
      </c>
      <c r="D72" s="1103" t="s">
        <v>386</v>
      </c>
      <c r="E72" s="1104">
        <v>40022</v>
      </c>
      <c r="F72" s="1105">
        <v>2083934</v>
      </c>
      <c r="G72" s="1105"/>
      <c r="H72" s="1105"/>
      <c r="I72" s="1105"/>
      <c r="J72" s="1105"/>
      <c r="K72" s="1108" t="s">
        <v>1857</v>
      </c>
      <c r="L72" s="1108"/>
    </row>
    <row r="73" spans="1:12" s="1109" customFormat="1" ht="27" x14ac:dyDescent="0.15">
      <c r="A73" s="1102" t="s">
        <v>383</v>
      </c>
      <c r="B73" s="1102" t="s">
        <v>388</v>
      </c>
      <c r="C73" s="1102" t="s">
        <v>389</v>
      </c>
      <c r="D73" s="1103" t="s">
        <v>390</v>
      </c>
      <c r="E73" s="1104">
        <v>40022</v>
      </c>
      <c r="F73" s="1105">
        <v>13897213</v>
      </c>
      <c r="G73" s="1105"/>
      <c r="H73" s="1105"/>
      <c r="I73" s="1105"/>
      <c r="J73" s="1105"/>
      <c r="K73" s="1108" t="s">
        <v>1857</v>
      </c>
      <c r="L73" s="1108"/>
    </row>
    <row r="74" spans="1:12" s="1109" customFormat="1" ht="18" x14ac:dyDescent="0.15">
      <c r="A74" s="1102" t="s">
        <v>356</v>
      </c>
      <c r="B74" s="1102" t="s">
        <v>357</v>
      </c>
      <c r="C74" s="1102" t="s">
        <v>358</v>
      </c>
      <c r="D74" s="1103" t="s">
        <v>359</v>
      </c>
      <c r="E74" s="1104">
        <v>40022</v>
      </c>
      <c r="F74" s="1105">
        <v>6985484</v>
      </c>
      <c r="G74" s="1105"/>
      <c r="H74" s="1105"/>
      <c r="I74" s="1105"/>
      <c r="J74" s="1105"/>
      <c r="K74" s="1108" t="s">
        <v>1857</v>
      </c>
      <c r="L74" s="1108"/>
    </row>
    <row r="75" spans="1:12" s="1109" customFormat="1" ht="18" x14ac:dyDescent="0.15">
      <c r="A75" s="1102" t="s">
        <v>363</v>
      </c>
      <c r="B75" s="1102" t="s">
        <v>364</v>
      </c>
      <c r="C75" s="1102" t="s">
        <v>365</v>
      </c>
      <c r="D75" s="1103" t="s">
        <v>366</v>
      </c>
      <c r="E75" s="1104">
        <v>40022</v>
      </c>
      <c r="F75" s="1105">
        <v>5988950</v>
      </c>
      <c r="G75" s="1105"/>
      <c r="H75" s="1105"/>
      <c r="I75" s="1105"/>
      <c r="J75" s="1105"/>
      <c r="K75" s="1108" t="s">
        <v>1857</v>
      </c>
      <c r="L75" s="1108"/>
    </row>
    <row r="76" spans="1:12" s="1109" customFormat="1" ht="18" x14ac:dyDescent="0.15">
      <c r="A76" s="1102" t="s">
        <v>370</v>
      </c>
      <c r="B76" s="1102" t="s">
        <v>371</v>
      </c>
      <c r="C76" s="1102" t="s">
        <v>372</v>
      </c>
      <c r="D76" s="1103" t="s">
        <v>373</v>
      </c>
      <c r="E76" s="1104">
        <v>40022</v>
      </c>
      <c r="F76" s="1105">
        <v>9998021</v>
      </c>
      <c r="G76" s="1105"/>
      <c r="H76" s="1105"/>
      <c r="I76" s="1105"/>
      <c r="J76" s="1105"/>
      <c r="K76" s="1108" t="s">
        <v>1857</v>
      </c>
      <c r="L76" s="1108"/>
    </row>
    <row r="77" spans="1:12" s="1109" customFormat="1" ht="18" x14ac:dyDescent="0.15">
      <c r="A77" s="1102" t="s">
        <v>377</v>
      </c>
      <c r="B77" s="1102" t="s">
        <v>378</v>
      </c>
      <c r="C77" s="1102" t="s">
        <v>87</v>
      </c>
      <c r="D77" s="1103" t="s">
        <v>88</v>
      </c>
      <c r="E77" s="1104">
        <v>40022</v>
      </c>
      <c r="F77" s="1105">
        <v>13888696</v>
      </c>
      <c r="G77" s="1105"/>
      <c r="H77" s="1105"/>
      <c r="I77" s="1105"/>
      <c r="J77" s="1105"/>
      <c r="K77" s="1108" t="s">
        <v>1857</v>
      </c>
      <c r="L77" s="1108"/>
    </row>
    <row r="78" spans="1:12" s="1109" customFormat="1" ht="18" x14ac:dyDescent="0.15">
      <c r="A78" s="1102" t="s">
        <v>515</v>
      </c>
      <c r="B78" s="1102" t="s">
        <v>516</v>
      </c>
      <c r="C78" s="1102" t="s">
        <v>172</v>
      </c>
      <c r="D78" s="1103" t="s">
        <v>173</v>
      </c>
      <c r="E78" s="1104">
        <v>40022</v>
      </c>
      <c r="F78" s="1105">
        <v>9856869</v>
      </c>
      <c r="G78" s="1105"/>
      <c r="H78" s="1105"/>
      <c r="I78" s="1105"/>
      <c r="J78" s="1105"/>
      <c r="K78" s="1108" t="s">
        <v>1857</v>
      </c>
      <c r="L78" s="1108"/>
    </row>
    <row r="79" spans="1:12" s="1109" customFormat="1" ht="27" x14ac:dyDescent="0.15">
      <c r="A79" s="1102" t="s">
        <v>569</v>
      </c>
      <c r="B79" s="1102" t="s">
        <v>530</v>
      </c>
      <c r="C79" s="1102" t="s">
        <v>531</v>
      </c>
      <c r="D79" s="1103" t="s">
        <v>532</v>
      </c>
      <c r="E79" s="1104">
        <v>40028</v>
      </c>
      <c r="F79" s="1105">
        <v>13903533</v>
      </c>
      <c r="G79" s="1105"/>
      <c r="H79" s="1105"/>
      <c r="I79" s="1105"/>
      <c r="J79" s="1105"/>
      <c r="K79" s="1108" t="s">
        <v>1857</v>
      </c>
      <c r="L79" s="1108"/>
    </row>
    <row r="80" spans="1:12" s="1109" customFormat="1" ht="27" x14ac:dyDescent="0.15">
      <c r="A80" s="1102" t="s">
        <v>602</v>
      </c>
      <c r="B80" s="1102" t="s">
        <v>604</v>
      </c>
      <c r="C80" s="1102" t="s">
        <v>603</v>
      </c>
      <c r="D80" s="1103" t="s">
        <v>609</v>
      </c>
      <c r="E80" s="1104">
        <v>40029</v>
      </c>
      <c r="F80" s="1105">
        <v>13873194</v>
      </c>
      <c r="G80" s="1105"/>
      <c r="H80" s="1105"/>
      <c r="I80" s="1105"/>
      <c r="J80" s="1105"/>
      <c r="K80" s="1108" t="s">
        <v>1857</v>
      </c>
      <c r="L80" s="1108"/>
    </row>
    <row r="81" spans="1:15" s="1109" customFormat="1" ht="26.25" customHeight="1" x14ac:dyDescent="0.15">
      <c r="A81" s="1102" t="s">
        <v>605</v>
      </c>
      <c r="B81" s="1102" t="s">
        <v>606</v>
      </c>
      <c r="C81" s="1102" t="s">
        <v>607</v>
      </c>
      <c r="D81" s="1103" t="s">
        <v>608</v>
      </c>
      <c r="E81" s="1104">
        <v>40029</v>
      </c>
      <c r="F81" s="1105">
        <v>5887158</v>
      </c>
      <c r="G81" s="1105"/>
      <c r="H81" s="1105"/>
      <c r="I81" s="1105"/>
      <c r="J81" s="1105"/>
      <c r="K81" s="1108" t="s">
        <v>1857</v>
      </c>
      <c r="L81" s="1108"/>
    </row>
    <row r="82" spans="1:15" s="1109" customFormat="1" ht="27" customHeight="1" x14ac:dyDescent="0.15">
      <c r="A82" s="1102" t="s">
        <v>625</v>
      </c>
      <c r="B82" s="1102" t="s">
        <v>626</v>
      </c>
      <c r="C82" s="1102" t="s">
        <v>196</v>
      </c>
      <c r="D82" s="1103" t="s">
        <v>197</v>
      </c>
      <c r="E82" s="1104">
        <v>40036</v>
      </c>
      <c r="F82" s="1105">
        <v>9844538</v>
      </c>
      <c r="G82" s="1105"/>
      <c r="H82" s="1105"/>
      <c r="I82" s="1105"/>
      <c r="J82" s="1105"/>
      <c r="K82" s="1108" t="s">
        <v>1857</v>
      </c>
      <c r="L82" s="1108"/>
    </row>
    <row r="83" spans="1:15" s="1109" customFormat="1" ht="18" x14ac:dyDescent="0.15">
      <c r="A83" s="1102" t="s">
        <v>629</v>
      </c>
      <c r="B83" s="1102" t="s">
        <v>635</v>
      </c>
      <c r="C83" s="1102" t="s">
        <v>630</v>
      </c>
      <c r="D83" s="1103" t="s">
        <v>631</v>
      </c>
      <c r="E83" s="1104">
        <v>40036</v>
      </c>
      <c r="F83" s="1105">
        <v>20110030</v>
      </c>
      <c r="G83" s="1105"/>
      <c r="H83" s="1105"/>
      <c r="I83" s="1105"/>
      <c r="J83" s="1105"/>
      <c r="K83" s="1108" t="s">
        <v>1857</v>
      </c>
      <c r="L83" s="1108"/>
      <c r="N83" s="1110"/>
    </row>
    <row r="84" spans="1:15" s="1109" customFormat="1" ht="18" x14ac:dyDescent="0.15">
      <c r="A84" s="1102" t="s">
        <v>636</v>
      </c>
      <c r="B84" s="1102" t="s">
        <v>637</v>
      </c>
      <c r="C84" s="1102" t="s">
        <v>638</v>
      </c>
      <c r="D84" s="1103" t="s">
        <v>639</v>
      </c>
      <c r="E84" s="1104">
        <v>40036</v>
      </c>
      <c r="F84" s="1105">
        <v>9995262</v>
      </c>
      <c r="G84" s="1105"/>
      <c r="H84" s="1105"/>
      <c r="I84" s="1105"/>
      <c r="J84" s="1105"/>
      <c r="K84" s="1108" t="s">
        <v>1857</v>
      </c>
      <c r="L84" s="1108"/>
    </row>
    <row r="85" spans="1:15" s="1109" customFormat="1" ht="17.25" customHeight="1" x14ac:dyDescent="0.15">
      <c r="A85" s="2292" t="s">
        <v>643</v>
      </c>
      <c r="B85" s="2292" t="s">
        <v>644</v>
      </c>
      <c r="C85" s="2302" t="s">
        <v>163</v>
      </c>
      <c r="D85" s="2302" t="s">
        <v>164</v>
      </c>
      <c r="E85" s="2297">
        <v>40036</v>
      </c>
      <c r="F85" s="2303">
        <v>11992858</v>
      </c>
      <c r="G85" s="2302"/>
      <c r="H85" s="2302"/>
      <c r="I85" s="2302"/>
      <c r="J85" s="2302"/>
      <c r="K85" s="2276" t="s">
        <v>1857</v>
      </c>
      <c r="L85" s="2273"/>
    </row>
    <row r="86" spans="1:15" s="1109" customFormat="1" ht="18.75" customHeight="1" x14ac:dyDescent="0.15">
      <c r="A86" s="2293"/>
      <c r="B86" s="2293"/>
      <c r="C86" s="2291"/>
      <c r="D86" s="2291"/>
      <c r="E86" s="2291"/>
      <c r="F86" s="2304"/>
      <c r="G86" s="2291"/>
      <c r="H86" s="2291"/>
      <c r="I86" s="2291"/>
      <c r="J86" s="2291"/>
      <c r="K86" s="2289"/>
      <c r="L86" s="2275"/>
    </row>
    <row r="87" spans="1:15" ht="54" customHeight="1" x14ac:dyDescent="0.15">
      <c r="A87" s="2286" t="s">
        <v>681</v>
      </c>
      <c r="B87" s="1070" t="s">
        <v>1685</v>
      </c>
      <c r="C87" s="1078" t="s">
        <v>682</v>
      </c>
      <c r="D87" s="1078" t="s">
        <v>683</v>
      </c>
      <c r="E87" s="822">
        <v>40038</v>
      </c>
      <c r="F87" s="2309">
        <v>190122804</v>
      </c>
      <c r="G87" s="1075"/>
      <c r="H87" s="1075"/>
      <c r="I87" s="1075"/>
      <c r="J87" s="1075"/>
      <c r="K87" s="2311"/>
      <c r="L87" s="2305" t="s">
        <v>1857</v>
      </c>
    </row>
    <row r="88" spans="1:15" ht="59.25" customHeight="1" x14ac:dyDescent="0.15">
      <c r="A88" s="2308"/>
      <c r="B88" s="1070" t="s">
        <v>1686</v>
      </c>
      <c r="C88" s="1078" t="s">
        <v>682</v>
      </c>
      <c r="D88" s="1078" t="s">
        <v>683</v>
      </c>
      <c r="E88" s="822">
        <v>40038</v>
      </c>
      <c r="F88" s="2310"/>
      <c r="G88" s="1075"/>
      <c r="H88" s="1075"/>
      <c r="I88" s="1075"/>
      <c r="J88" s="1075"/>
      <c r="K88" s="2312"/>
      <c r="L88" s="2306"/>
      <c r="M88" s="1063"/>
    </row>
    <row r="89" spans="1:15" ht="52.5" customHeight="1" x14ac:dyDescent="0.15">
      <c r="A89" s="2308"/>
      <c r="B89" s="1070" t="s">
        <v>1687</v>
      </c>
      <c r="C89" s="1078" t="s">
        <v>682</v>
      </c>
      <c r="D89" s="1078" t="s">
        <v>683</v>
      </c>
      <c r="E89" s="822">
        <v>40038</v>
      </c>
      <c r="F89" s="2310"/>
      <c r="G89" s="1075"/>
      <c r="H89" s="1075"/>
      <c r="I89" s="1075"/>
      <c r="J89" s="1075"/>
      <c r="K89" s="2312"/>
      <c r="L89" s="2306"/>
      <c r="M89" s="1063"/>
    </row>
    <row r="90" spans="1:15" ht="54" customHeight="1" x14ac:dyDescent="0.15">
      <c r="A90" s="2308"/>
      <c r="B90" s="1070" t="s">
        <v>1688</v>
      </c>
      <c r="C90" s="1078" t="s">
        <v>682</v>
      </c>
      <c r="D90" s="1078" t="s">
        <v>683</v>
      </c>
      <c r="E90" s="822">
        <v>40038</v>
      </c>
      <c r="F90" s="2310"/>
      <c r="G90" s="1075"/>
      <c r="H90" s="1075"/>
      <c r="I90" s="1075"/>
      <c r="J90" s="1075"/>
      <c r="K90" s="2312"/>
      <c r="L90" s="2306"/>
      <c r="N90" s="1062"/>
    </row>
    <row r="91" spans="1:15" ht="63" customHeight="1" x14ac:dyDescent="0.15">
      <c r="A91" s="2308"/>
      <c r="B91" s="1070" t="s">
        <v>1689</v>
      </c>
      <c r="C91" s="1078" t="s">
        <v>682</v>
      </c>
      <c r="D91" s="1078" t="s">
        <v>683</v>
      </c>
      <c r="E91" s="822">
        <v>40038</v>
      </c>
      <c r="F91" s="2310"/>
      <c r="G91" s="1075"/>
      <c r="H91" s="1075"/>
      <c r="I91" s="1075"/>
      <c r="J91" s="1075"/>
      <c r="K91" s="2312"/>
      <c r="L91" s="2306"/>
      <c r="O91" s="1063"/>
    </row>
    <row r="92" spans="1:15" ht="69.75" customHeight="1" x14ac:dyDescent="0.15">
      <c r="A92" s="2308"/>
      <c r="B92" s="1070" t="s">
        <v>1690</v>
      </c>
      <c r="C92" s="1078" t="s">
        <v>682</v>
      </c>
      <c r="D92" s="1078" t="s">
        <v>683</v>
      </c>
      <c r="E92" s="822">
        <v>40038</v>
      </c>
      <c r="F92" s="2310"/>
      <c r="G92" s="1075"/>
      <c r="H92" s="1075"/>
      <c r="I92" s="1075"/>
      <c r="J92" s="1075"/>
      <c r="K92" s="2312"/>
      <c r="L92" s="2307"/>
    </row>
    <row r="93" spans="1:15" s="1064" customFormat="1" ht="24.75" customHeight="1" x14ac:dyDescent="0.15">
      <c r="A93" s="2286" t="s">
        <v>691</v>
      </c>
      <c r="B93" s="1078" t="s">
        <v>1695</v>
      </c>
      <c r="C93" s="1078" t="s">
        <v>115</v>
      </c>
      <c r="D93" s="1078" t="s">
        <v>116</v>
      </c>
      <c r="E93" s="822">
        <v>40038</v>
      </c>
      <c r="F93" s="2317">
        <v>185827120</v>
      </c>
      <c r="G93" s="1075"/>
      <c r="H93" s="1075"/>
      <c r="I93" s="1075"/>
      <c r="J93" s="1075"/>
      <c r="K93" s="2318"/>
      <c r="L93" s="2314" t="s">
        <v>1857</v>
      </c>
    </row>
    <row r="94" spans="1:15" s="1064" customFormat="1" ht="23.25" customHeight="1" x14ac:dyDescent="0.15">
      <c r="A94" s="2286"/>
      <c r="B94" s="1078" t="s">
        <v>1696</v>
      </c>
      <c r="C94" s="1078" t="s">
        <v>115</v>
      </c>
      <c r="D94" s="1078" t="s">
        <v>116</v>
      </c>
      <c r="E94" s="822">
        <v>40038</v>
      </c>
      <c r="F94" s="2286"/>
      <c r="G94" s="1075"/>
      <c r="H94" s="1075"/>
      <c r="I94" s="1075"/>
      <c r="J94" s="1075"/>
      <c r="K94" s="2319"/>
      <c r="L94" s="2315"/>
    </row>
    <row r="95" spans="1:15" s="1064" customFormat="1" ht="36" customHeight="1" x14ac:dyDescent="0.15">
      <c r="A95" s="2286"/>
      <c r="B95" s="1078" t="s">
        <v>1697</v>
      </c>
      <c r="C95" s="1078" t="s">
        <v>115</v>
      </c>
      <c r="D95" s="1078" t="s">
        <v>116</v>
      </c>
      <c r="E95" s="822">
        <v>40038</v>
      </c>
      <c r="F95" s="2286"/>
      <c r="G95" s="1075"/>
      <c r="H95" s="1075"/>
      <c r="I95" s="1075"/>
      <c r="J95" s="1075"/>
      <c r="K95" s="2319"/>
      <c r="L95" s="2315"/>
      <c r="M95" s="1065"/>
    </row>
    <row r="96" spans="1:15" s="1066" customFormat="1" ht="40.5" customHeight="1" x14ac:dyDescent="0.15">
      <c r="A96" s="2286"/>
      <c r="B96" s="1078" t="s">
        <v>1698</v>
      </c>
      <c r="C96" s="1078" t="s">
        <v>115</v>
      </c>
      <c r="D96" s="1078" t="s">
        <v>116</v>
      </c>
      <c r="E96" s="822">
        <v>40038</v>
      </c>
      <c r="F96" s="2286"/>
      <c r="G96" s="1075"/>
      <c r="H96" s="1075"/>
      <c r="I96" s="1075"/>
      <c r="J96" s="1075"/>
      <c r="K96" s="2319"/>
      <c r="L96" s="2316"/>
    </row>
    <row r="97" spans="1:13" ht="18" x14ac:dyDescent="0.15">
      <c r="A97" s="2286" t="s">
        <v>699</v>
      </c>
      <c r="B97" s="1078" t="s">
        <v>1713</v>
      </c>
      <c r="C97" s="1078" t="s">
        <v>302</v>
      </c>
      <c r="D97" s="1078" t="s">
        <v>307</v>
      </c>
      <c r="E97" s="822">
        <v>40038</v>
      </c>
      <c r="F97" s="2336">
        <v>157733853</v>
      </c>
      <c r="G97" s="1075"/>
      <c r="H97" s="1075"/>
      <c r="I97" s="1075"/>
      <c r="J97" s="1075"/>
      <c r="K97" s="2281"/>
      <c r="L97" s="2277" t="s">
        <v>1857</v>
      </c>
    </row>
    <row r="98" spans="1:13" ht="27" x14ac:dyDescent="0.15">
      <c r="A98" s="2286"/>
      <c r="B98" s="1078" t="s">
        <v>1714</v>
      </c>
      <c r="C98" s="1078" t="s">
        <v>302</v>
      </c>
      <c r="D98" s="1078" t="s">
        <v>307</v>
      </c>
      <c r="E98" s="822">
        <v>40038</v>
      </c>
      <c r="F98" s="2299"/>
      <c r="G98" s="1075"/>
      <c r="H98" s="1075"/>
      <c r="I98" s="1075"/>
      <c r="J98" s="1075"/>
      <c r="K98" s="2281"/>
      <c r="L98" s="2278"/>
    </row>
    <row r="99" spans="1:13" ht="18" x14ac:dyDescent="0.15">
      <c r="A99" s="2286"/>
      <c r="B99" s="1078" t="s">
        <v>1715</v>
      </c>
      <c r="C99" s="1078" t="s">
        <v>302</v>
      </c>
      <c r="D99" s="1078" t="s">
        <v>307</v>
      </c>
      <c r="E99" s="822">
        <v>40038</v>
      </c>
      <c r="F99" s="2299"/>
      <c r="G99" s="1075"/>
      <c r="H99" s="1075"/>
      <c r="I99" s="1075"/>
      <c r="J99" s="1075"/>
      <c r="K99" s="2281"/>
      <c r="L99" s="2278"/>
      <c r="M99" s="1062"/>
    </row>
    <row r="100" spans="1:13" ht="27" x14ac:dyDescent="0.15">
      <c r="A100" s="2286"/>
      <c r="B100" s="1078" t="s">
        <v>1716</v>
      </c>
      <c r="C100" s="1078" t="s">
        <v>302</v>
      </c>
      <c r="D100" s="1078" t="s">
        <v>307</v>
      </c>
      <c r="E100" s="822">
        <v>40038</v>
      </c>
      <c r="F100" s="2299"/>
      <c r="G100" s="1075"/>
      <c r="H100" s="1075"/>
      <c r="I100" s="1075"/>
      <c r="J100" s="1075"/>
      <c r="K100" s="2281"/>
      <c r="L100" s="2278"/>
    </row>
    <row r="101" spans="1:13" ht="27" x14ac:dyDescent="0.15">
      <c r="A101" s="2286"/>
      <c r="B101" s="1078" t="s">
        <v>1717</v>
      </c>
      <c r="C101" s="1078" t="s">
        <v>302</v>
      </c>
      <c r="D101" s="1078" t="s">
        <v>307</v>
      </c>
      <c r="E101" s="822">
        <v>40038</v>
      </c>
      <c r="F101" s="2299"/>
      <c r="G101" s="1075"/>
      <c r="H101" s="1075"/>
      <c r="I101" s="1075"/>
      <c r="J101" s="1075"/>
      <c r="K101" s="2281"/>
      <c r="L101" s="2279"/>
    </row>
    <row r="102" spans="1:13" ht="36.75" customHeight="1" x14ac:dyDescent="0.15">
      <c r="A102" s="2286" t="s">
        <v>707</v>
      </c>
      <c r="B102" s="1078" t="s">
        <v>1722</v>
      </c>
      <c r="C102" s="1078" t="s">
        <v>115</v>
      </c>
      <c r="D102" s="1078" t="s">
        <v>116</v>
      </c>
      <c r="E102" s="822">
        <v>40038</v>
      </c>
      <c r="F102" s="2336">
        <v>182920544</v>
      </c>
      <c r="G102" s="2299"/>
      <c r="H102" s="2299"/>
      <c r="I102" s="2299"/>
      <c r="J102" s="2299"/>
      <c r="K102" s="2281"/>
      <c r="L102" s="2277" t="s">
        <v>1857</v>
      </c>
    </row>
    <row r="103" spans="1:13" ht="18" x14ac:dyDescent="0.15">
      <c r="A103" s="2286"/>
      <c r="B103" s="1078" t="s">
        <v>1723</v>
      </c>
      <c r="C103" s="1078" t="s">
        <v>115</v>
      </c>
      <c r="D103" s="1078" t="s">
        <v>116</v>
      </c>
      <c r="E103" s="822">
        <v>40038</v>
      </c>
      <c r="F103" s="2299"/>
      <c r="G103" s="2299"/>
      <c r="H103" s="2299"/>
      <c r="I103" s="2299"/>
      <c r="J103" s="2299"/>
      <c r="K103" s="2281"/>
      <c r="L103" s="2278"/>
    </row>
    <row r="104" spans="1:13" ht="18" x14ac:dyDescent="0.15">
      <c r="A104" s="2286"/>
      <c r="B104" s="1078" t="s">
        <v>1724</v>
      </c>
      <c r="C104" s="1078" t="s">
        <v>115</v>
      </c>
      <c r="D104" s="1078" t="s">
        <v>116</v>
      </c>
      <c r="E104" s="822">
        <v>40038</v>
      </c>
      <c r="F104" s="2299"/>
      <c r="G104" s="2299"/>
      <c r="H104" s="2299"/>
      <c r="I104" s="2299"/>
      <c r="J104" s="2299"/>
      <c r="K104" s="2281"/>
      <c r="L104" s="2278"/>
      <c r="M104" s="1062"/>
    </row>
    <row r="105" spans="1:13" ht="18" x14ac:dyDescent="0.15">
      <c r="A105" s="2286"/>
      <c r="B105" s="1078" t="s">
        <v>1725</v>
      </c>
      <c r="C105" s="1078" t="s">
        <v>115</v>
      </c>
      <c r="D105" s="1078" t="s">
        <v>116</v>
      </c>
      <c r="E105" s="822">
        <v>40038</v>
      </c>
      <c r="F105" s="2299"/>
      <c r="G105" s="2299"/>
      <c r="H105" s="2299"/>
      <c r="I105" s="2299"/>
      <c r="J105" s="2299"/>
      <c r="K105" s="2281"/>
      <c r="L105" s="2278"/>
    </row>
    <row r="106" spans="1:13" ht="18" x14ac:dyDescent="0.15">
      <c r="A106" s="2286"/>
      <c r="B106" s="1078" t="s">
        <v>1726</v>
      </c>
      <c r="C106" s="1078" t="s">
        <v>115</v>
      </c>
      <c r="D106" s="1078" t="s">
        <v>116</v>
      </c>
      <c r="E106" s="822">
        <v>40038</v>
      </c>
      <c r="F106" s="2299"/>
      <c r="G106" s="2299"/>
      <c r="H106" s="2299"/>
      <c r="I106" s="2299"/>
      <c r="J106" s="2299"/>
      <c r="K106" s="2281"/>
      <c r="L106" s="2278"/>
    </row>
    <row r="107" spans="1:13" ht="27" x14ac:dyDescent="0.15">
      <c r="A107" s="2286"/>
      <c r="B107" s="1078" t="s">
        <v>1727</v>
      </c>
      <c r="C107" s="1078" t="s">
        <v>115</v>
      </c>
      <c r="D107" s="1078" t="s">
        <v>116</v>
      </c>
      <c r="E107" s="822">
        <v>40038</v>
      </c>
      <c r="F107" s="2299"/>
      <c r="G107" s="2299"/>
      <c r="H107" s="2299"/>
      <c r="I107" s="2299"/>
      <c r="J107" s="2299"/>
      <c r="K107" s="2281"/>
      <c r="L107" s="2279"/>
    </row>
    <row r="108" spans="1:13" ht="45" x14ac:dyDescent="0.15">
      <c r="A108" s="2329" t="s">
        <v>716</v>
      </c>
      <c r="B108" s="1078" t="s">
        <v>1730</v>
      </c>
      <c r="C108" s="1081" t="s">
        <v>769</v>
      </c>
      <c r="D108" s="1082" t="s">
        <v>777</v>
      </c>
      <c r="E108" s="1091">
        <v>40038</v>
      </c>
      <c r="F108" s="2332">
        <v>151865718</v>
      </c>
      <c r="G108" s="1075"/>
      <c r="H108" s="1075"/>
      <c r="I108" s="1075"/>
      <c r="J108" s="1075"/>
      <c r="K108" s="1077"/>
      <c r="L108" s="2268" t="s">
        <v>1857</v>
      </c>
    </row>
    <row r="109" spans="1:13" ht="38.25" customHeight="1" x14ac:dyDescent="0.15">
      <c r="A109" s="2334"/>
      <c r="B109" s="1092" t="s">
        <v>1731</v>
      </c>
      <c r="C109" s="1078" t="s">
        <v>769</v>
      </c>
      <c r="D109" s="1080" t="s">
        <v>777</v>
      </c>
      <c r="E109" s="822">
        <v>40038</v>
      </c>
      <c r="F109" s="2333"/>
      <c r="G109" s="1075"/>
      <c r="H109" s="1075"/>
      <c r="I109" s="1075"/>
      <c r="J109" s="1075"/>
      <c r="K109" s="1077"/>
      <c r="L109" s="2269"/>
    </row>
    <row r="110" spans="1:13" ht="42" customHeight="1" x14ac:dyDescent="0.15">
      <c r="A110" s="2334"/>
      <c r="B110" s="1092" t="s">
        <v>1732</v>
      </c>
      <c r="C110" s="1078" t="s">
        <v>769</v>
      </c>
      <c r="D110" s="1080" t="s">
        <v>777</v>
      </c>
      <c r="E110" s="822">
        <v>40038</v>
      </c>
      <c r="F110" s="2333"/>
      <c r="G110" s="1075"/>
      <c r="H110" s="1075"/>
      <c r="I110" s="1075"/>
      <c r="J110" s="1075"/>
      <c r="K110" s="1077"/>
      <c r="L110" s="2269"/>
    </row>
    <row r="111" spans="1:13" ht="32.25" customHeight="1" x14ac:dyDescent="0.15">
      <c r="A111" s="2334"/>
      <c r="B111" s="1092" t="s">
        <v>1733</v>
      </c>
      <c r="C111" s="1078" t="s">
        <v>769</v>
      </c>
      <c r="D111" s="1080" t="s">
        <v>777</v>
      </c>
      <c r="E111" s="822">
        <v>40038</v>
      </c>
      <c r="F111" s="2333"/>
      <c r="G111" s="1075"/>
      <c r="H111" s="1075"/>
      <c r="I111" s="1075"/>
      <c r="J111" s="1075"/>
      <c r="K111" s="1077"/>
      <c r="L111" s="2269"/>
      <c r="M111" s="1062"/>
    </row>
    <row r="112" spans="1:13" ht="51" customHeight="1" x14ac:dyDescent="0.15">
      <c r="A112" s="2334"/>
      <c r="B112" s="1092" t="s">
        <v>1734</v>
      </c>
      <c r="C112" s="1078" t="s">
        <v>769</v>
      </c>
      <c r="D112" s="1080" t="s">
        <v>777</v>
      </c>
      <c r="E112" s="822">
        <v>40038</v>
      </c>
      <c r="F112" s="2333"/>
      <c r="G112" s="1075"/>
      <c r="H112" s="1075"/>
      <c r="I112" s="1075"/>
      <c r="J112" s="1075"/>
      <c r="K112" s="1077"/>
      <c r="L112" s="2269"/>
    </row>
    <row r="113" spans="1:13" ht="45" x14ac:dyDescent="0.15">
      <c r="A113" s="2335"/>
      <c r="B113" s="1092" t="s">
        <v>1735</v>
      </c>
      <c r="C113" s="1078" t="s">
        <v>769</v>
      </c>
      <c r="D113" s="1080" t="s">
        <v>777</v>
      </c>
      <c r="E113" s="822">
        <v>40038</v>
      </c>
      <c r="F113" s="2333"/>
      <c r="G113" s="1075"/>
      <c r="H113" s="1075"/>
      <c r="I113" s="1075"/>
      <c r="J113" s="1075"/>
      <c r="K113" s="1077"/>
      <c r="L113" s="2270"/>
    </row>
    <row r="114" spans="1:13" ht="18" x14ac:dyDescent="0.15">
      <c r="A114" s="1070" t="s">
        <v>719</v>
      </c>
      <c r="B114" s="1070" t="s">
        <v>725</v>
      </c>
      <c r="C114" s="1070" t="s">
        <v>726</v>
      </c>
      <c r="D114" s="1071" t="s">
        <v>40</v>
      </c>
      <c r="E114" s="1069">
        <v>40049</v>
      </c>
      <c r="F114" s="1075">
        <v>7990983</v>
      </c>
      <c r="G114" s="1075"/>
      <c r="H114" s="1075"/>
      <c r="I114" s="1075"/>
      <c r="J114" s="1075"/>
      <c r="K114" s="1077" t="s">
        <v>1857</v>
      </c>
      <c r="L114" s="1077"/>
    </row>
    <row r="115" spans="1:13" ht="18" x14ac:dyDescent="0.15">
      <c r="A115" s="1070" t="s">
        <v>788</v>
      </c>
      <c r="B115" s="1070" t="s">
        <v>787</v>
      </c>
      <c r="C115" s="1070" t="s">
        <v>721</v>
      </c>
      <c r="D115" s="1071" t="s">
        <v>56</v>
      </c>
      <c r="E115" s="1069">
        <v>40052</v>
      </c>
      <c r="F115" s="1075">
        <v>10989312</v>
      </c>
      <c r="G115" s="1075"/>
      <c r="H115" s="1075"/>
      <c r="I115" s="1075"/>
      <c r="J115" s="1075"/>
      <c r="K115" s="1077" t="s">
        <v>1857</v>
      </c>
      <c r="L115" s="1077"/>
    </row>
    <row r="116" spans="1:13" ht="18" x14ac:dyDescent="0.15">
      <c r="A116" s="1070" t="s">
        <v>790</v>
      </c>
      <c r="B116" s="1070" t="s">
        <v>727</v>
      </c>
      <c r="C116" s="1070" t="s">
        <v>789</v>
      </c>
      <c r="D116" s="1071" t="s">
        <v>794</v>
      </c>
      <c r="E116" s="1069">
        <v>40052</v>
      </c>
      <c r="F116" s="1075">
        <v>6997624</v>
      </c>
      <c r="G116" s="1075"/>
      <c r="H116" s="1075"/>
      <c r="I116" s="1075"/>
      <c r="J116" s="1075"/>
      <c r="K116" s="1077" t="s">
        <v>1857</v>
      </c>
      <c r="L116" s="1077"/>
    </row>
    <row r="117" spans="1:13" ht="27" x14ac:dyDescent="0.15">
      <c r="A117" s="1070" t="s">
        <v>797</v>
      </c>
      <c r="B117" s="1070" t="s">
        <v>798</v>
      </c>
      <c r="C117" s="1070" t="s">
        <v>154</v>
      </c>
      <c r="D117" s="1071" t="s">
        <v>281</v>
      </c>
      <c r="E117" s="1069">
        <v>40053</v>
      </c>
      <c r="F117" s="1075">
        <v>2599950</v>
      </c>
      <c r="G117" s="1075"/>
      <c r="H117" s="1075"/>
      <c r="I117" s="1075"/>
      <c r="J117" s="1075"/>
      <c r="K117" s="1077" t="s">
        <v>1857</v>
      </c>
      <c r="L117" s="1077"/>
    </row>
    <row r="118" spans="1:13" ht="32.25" customHeight="1" x14ac:dyDescent="0.15">
      <c r="A118" s="2286" t="s">
        <v>815</v>
      </c>
      <c r="B118" s="1078" t="s">
        <v>1738</v>
      </c>
      <c r="C118" s="1078" t="s">
        <v>1044</v>
      </c>
      <c r="D118" s="1078" t="s">
        <v>116</v>
      </c>
      <c r="E118" s="822">
        <v>40060</v>
      </c>
      <c r="F118" s="2313">
        <v>151240393</v>
      </c>
      <c r="G118" s="1075"/>
      <c r="H118" s="1075"/>
      <c r="I118" s="1075"/>
      <c r="J118" s="1075"/>
      <c r="K118" s="2280"/>
      <c r="L118" s="2268" t="s">
        <v>1857</v>
      </c>
    </row>
    <row r="119" spans="1:13" ht="33" customHeight="1" x14ac:dyDescent="0.15">
      <c r="A119" s="2286"/>
      <c r="B119" s="1078" t="s">
        <v>1739</v>
      </c>
      <c r="C119" s="1078" t="s">
        <v>1044</v>
      </c>
      <c r="D119" s="1078" t="s">
        <v>116</v>
      </c>
      <c r="E119" s="822">
        <v>40060</v>
      </c>
      <c r="F119" s="2313"/>
      <c r="G119" s="1075"/>
      <c r="H119" s="1075"/>
      <c r="I119" s="1075"/>
      <c r="J119" s="1075"/>
      <c r="K119" s="2280"/>
      <c r="L119" s="2269"/>
    </row>
    <row r="120" spans="1:13" ht="38.25" customHeight="1" x14ac:dyDescent="0.15">
      <c r="A120" s="2286"/>
      <c r="B120" s="1078" t="s">
        <v>1740</v>
      </c>
      <c r="C120" s="1078" t="s">
        <v>1044</v>
      </c>
      <c r="D120" s="1078" t="s">
        <v>116</v>
      </c>
      <c r="E120" s="822">
        <v>40060</v>
      </c>
      <c r="F120" s="2313"/>
      <c r="G120" s="1075"/>
      <c r="H120" s="1075"/>
      <c r="I120" s="1075"/>
      <c r="J120" s="1075"/>
      <c r="K120" s="2280"/>
      <c r="L120" s="2269"/>
      <c r="M120" s="1062"/>
    </row>
    <row r="121" spans="1:13" ht="36.75" customHeight="1" x14ac:dyDescent="0.15">
      <c r="A121" s="2286"/>
      <c r="B121" s="1078" t="s">
        <v>1741</v>
      </c>
      <c r="C121" s="1078" t="s">
        <v>1044</v>
      </c>
      <c r="D121" s="1078" t="s">
        <v>116</v>
      </c>
      <c r="E121" s="822">
        <v>40060</v>
      </c>
      <c r="F121" s="2313"/>
      <c r="G121" s="1075"/>
      <c r="H121" s="1075"/>
      <c r="I121" s="1075"/>
      <c r="J121" s="1075"/>
      <c r="K121" s="2280"/>
      <c r="L121" s="2270"/>
    </row>
    <row r="122" spans="1:13" ht="42.75" customHeight="1" x14ac:dyDescent="0.15">
      <c r="A122" s="2286" t="s">
        <v>816</v>
      </c>
      <c r="B122" s="1078" t="s">
        <v>1953</v>
      </c>
      <c r="C122" s="1078" t="s">
        <v>822</v>
      </c>
      <c r="D122" s="1078" t="s">
        <v>446</v>
      </c>
      <c r="E122" s="822">
        <v>40060</v>
      </c>
      <c r="F122" s="2320">
        <v>166345993</v>
      </c>
      <c r="G122" s="1075"/>
      <c r="H122" s="1075"/>
      <c r="I122" s="1075"/>
      <c r="J122" s="1075"/>
      <c r="K122" s="2268"/>
      <c r="L122" s="2268" t="s">
        <v>1857</v>
      </c>
    </row>
    <row r="123" spans="1:13" ht="42.75" customHeight="1" x14ac:dyDescent="0.15">
      <c r="A123" s="2308"/>
      <c r="B123" s="1092" t="s">
        <v>1742</v>
      </c>
      <c r="C123" s="1078" t="s">
        <v>822</v>
      </c>
      <c r="D123" s="1078" t="s">
        <v>446</v>
      </c>
      <c r="E123" s="822">
        <v>40060</v>
      </c>
      <c r="F123" s="2321"/>
      <c r="G123" s="1075"/>
      <c r="H123" s="1075"/>
      <c r="I123" s="1075"/>
      <c r="J123" s="1075"/>
      <c r="K123" s="2269"/>
      <c r="L123" s="2269"/>
    </row>
    <row r="124" spans="1:13" ht="42.75" customHeight="1" x14ac:dyDescent="0.15">
      <c r="A124" s="2308"/>
      <c r="B124" s="1092" t="s">
        <v>1743</v>
      </c>
      <c r="C124" s="1078" t="s">
        <v>822</v>
      </c>
      <c r="D124" s="1078" t="s">
        <v>446</v>
      </c>
      <c r="E124" s="822">
        <v>40060</v>
      </c>
      <c r="F124" s="2321"/>
      <c r="G124" s="1075"/>
      <c r="H124" s="1075"/>
      <c r="I124" s="1075"/>
      <c r="J124" s="1075"/>
      <c r="K124" s="2269"/>
      <c r="L124" s="2269"/>
    </row>
    <row r="125" spans="1:13" ht="42.75" customHeight="1" x14ac:dyDescent="0.15">
      <c r="A125" s="2308"/>
      <c r="B125" s="1092" t="s">
        <v>1744</v>
      </c>
      <c r="C125" s="1078" t="s">
        <v>822</v>
      </c>
      <c r="D125" s="1078" t="s">
        <v>446</v>
      </c>
      <c r="E125" s="822">
        <v>40060</v>
      </c>
      <c r="F125" s="2321"/>
      <c r="G125" s="1075"/>
      <c r="H125" s="1075"/>
      <c r="I125" s="1075"/>
      <c r="J125" s="1075"/>
      <c r="K125" s="2269"/>
      <c r="L125" s="2269"/>
    </row>
    <row r="126" spans="1:13" ht="42.75" customHeight="1" x14ac:dyDescent="0.15">
      <c r="A126" s="2308"/>
      <c r="B126" s="1092" t="s">
        <v>1829</v>
      </c>
      <c r="C126" s="1078" t="s">
        <v>822</v>
      </c>
      <c r="D126" s="1078" t="s">
        <v>446</v>
      </c>
      <c r="E126" s="822">
        <v>40060</v>
      </c>
      <c r="F126" s="2321"/>
      <c r="G126" s="1075"/>
      <c r="H126" s="1075"/>
      <c r="I126" s="1075"/>
      <c r="J126" s="1075"/>
      <c r="K126" s="2269"/>
      <c r="L126" s="2269"/>
      <c r="M126" s="1062"/>
    </row>
    <row r="127" spans="1:13" ht="33.75" customHeight="1" x14ac:dyDescent="0.15">
      <c r="A127" s="2308"/>
      <c r="B127" s="1092" t="s">
        <v>1745</v>
      </c>
      <c r="C127" s="1078" t="s">
        <v>822</v>
      </c>
      <c r="D127" s="1078" t="s">
        <v>446</v>
      </c>
      <c r="E127" s="822">
        <v>40060</v>
      </c>
      <c r="F127" s="2321"/>
      <c r="G127" s="1075"/>
      <c r="H127" s="1075"/>
      <c r="I127" s="1075"/>
      <c r="J127" s="1075"/>
      <c r="K127" s="2270"/>
      <c r="L127" s="2270"/>
      <c r="M127" s="1062"/>
    </row>
    <row r="128" spans="1:13" ht="51" customHeight="1" x14ac:dyDescent="0.15">
      <c r="A128" s="1070" t="s">
        <v>803</v>
      </c>
      <c r="B128" s="1070" t="s">
        <v>804</v>
      </c>
      <c r="C128" s="1070" t="s">
        <v>805</v>
      </c>
      <c r="D128" s="1071" t="s">
        <v>806</v>
      </c>
      <c r="E128" s="1069">
        <v>40064</v>
      </c>
      <c r="F128" s="1075">
        <v>6997823</v>
      </c>
      <c r="G128" s="1075"/>
      <c r="H128" s="1075"/>
      <c r="I128" s="1075"/>
      <c r="J128" s="1075"/>
      <c r="K128" s="1077" t="s">
        <v>1857</v>
      </c>
      <c r="L128" s="1077"/>
    </row>
    <row r="129" spans="1:13" ht="18" x14ac:dyDescent="0.15">
      <c r="A129" s="1070" t="s">
        <v>809</v>
      </c>
      <c r="B129" s="1070" t="s">
        <v>810</v>
      </c>
      <c r="C129" s="1070" t="s">
        <v>811</v>
      </c>
      <c r="D129" s="1071" t="s">
        <v>69</v>
      </c>
      <c r="E129" s="1069">
        <v>40064</v>
      </c>
      <c r="F129" s="1075">
        <v>9950922</v>
      </c>
      <c r="G129" s="1075"/>
      <c r="H129" s="1075"/>
      <c r="I129" s="1075"/>
      <c r="J129" s="1075"/>
      <c r="K129" s="1077" t="s">
        <v>1857</v>
      </c>
      <c r="L129" s="1077"/>
    </row>
    <row r="130" spans="1:13" ht="18" x14ac:dyDescent="0.15">
      <c r="A130" s="1070" t="s">
        <v>817</v>
      </c>
      <c r="B130" s="1070" t="s">
        <v>818</v>
      </c>
      <c r="C130" s="1070" t="s">
        <v>819</v>
      </c>
      <c r="D130" s="1071" t="s">
        <v>608</v>
      </c>
      <c r="E130" s="1069">
        <v>40065</v>
      </c>
      <c r="F130" s="1075">
        <v>13884417</v>
      </c>
      <c r="G130" s="1075"/>
      <c r="H130" s="1075"/>
      <c r="I130" s="1075"/>
      <c r="J130" s="1075"/>
      <c r="K130" s="1077" t="s">
        <v>1857</v>
      </c>
      <c r="L130" s="1077"/>
    </row>
    <row r="131" spans="1:13" ht="18" x14ac:dyDescent="0.15">
      <c r="A131" s="1070" t="s">
        <v>915</v>
      </c>
      <c r="B131" s="1070" t="s">
        <v>916</v>
      </c>
      <c r="C131" s="1070" t="s">
        <v>917</v>
      </c>
      <c r="D131" s="1071" t="s">
        <v>918</v>
      </c>
      <c r="E131" s="1069">
        <v>40065</v>
      </c>
      <c r="F131" s="1075">
        <v>9986594</v>
      </c>
      <c r="G131" s="1075"/>
      <c r="H131" s="1075"/>
      <c r="I131" s="1075"/>
      <c r="J131" s="1075"/>
      <c r="K131" s="1077" t="s">
        <v>1857</v>
      </c>
      <c r="L131" s="1077"/>
    </row>
    <row r="132" spans="1:13" ht="27" x14ac:dyDescent="0.15">
      <c r="A132" s="1070" t="s">
        <v>827</v>
      </c>
      <c r="B132" s="1070" t="s">
        <v>944</v>
      </c>
      <c r="C132" s="1070" t="s">
        <v>945</v>
      </c>
      <c r="D132" s="1071" t="s">
        <v>267</v>
      </c>
      <c r="E132" s="1069">
        <v>40065</v>
      </c>
      <c r="F132" s="1075">
        <v>10195636</v>
      </c>
      <c r="G132" s="1075"/>
      <c r="H132" s="1075"/>
      <c r="I132" s="1075"/>
      <c r="J132" s="1075"/>
      <c r="K132" s="1077" t="s">
        <v>1857</v>
      </c>
      <c r="L132" s="1077"/>
    </row>
    <row r="133" spans="1:13" ht="18" x14ac:dyDescent="0.15">
      <c r="A133" s="1070" t="s">
        <v>828</v>
      </c>
      <c r="B133" s="1070" t="s">
        <v>829</v>
      </c>
      <c r="C133" s="1070" t="s">
        <v>99</v>
      </c>
      <c r="D133" s="1071" t="s">
        <v>830</v>
      </c>
      <c r="E133" s="1069">
        <v>40065</v>
      </c>
      <c r="F133" s="1075">
        <v>11989791</v>
      </c>
      <c r="G133" s="1075"/>
      <c r="H133" s="1075"/>
      <c r="I133" s="1075"/>
      <c r="J133" s="1075"/>
      <c r="K133" s="1077" t="s">
        <v>1857</v>
      </c>
      <c r="L133" s="1077"/>
    </row>
    <row r="134" spans="1:13" ht="27" x14ac:dyDescent="0.15">
      <c r="A134" s="1059" t="s">
        <v>833</v>
      </c>
      <c r="B134" s="1070" t="s">
        <v>834</v>
      </c>
      <c r="C134" s="1070" t="s">
        <v>163</v>
      </c>
      <c r="D134" s="1071" t="s">
        <v>164</v>
      </c>
      <c r="E134" s="1069">
        <v>40065</v>
      </c>
      <c r="F134" s="1075">
        <v>13897206</v>
      </c>
      <c r="G134" s="1075"/>
      <c r="H134" s="1075"/>
      <c r="I134" s="1075"/>
      <c r="J134" s="1075"/>
      <c r="K134" s="1077" t="s">
        <v>1857</v>
      </c>
      <c r="L134" s="1077"/>
    </row>
    <row r="135" spans="1:13" ht="27" x14ac:dyDescent="0.15">
      <c r="A135" s="1070" t="s">
        <v>837</v>
      </c>
      <c r="B135" s="1070" t="s">
        <v>838</v>
      </c>
      <c r="C135" s="1070" t="s">
        <v>839</v>
      </c>
      <c r="D135" s="1071" t="s">
        <v>840</v>
      </c>
      <c r="E135" s="1069">
        <v>40065</v>
      </c>
      <c r="F135" s="1075">
        <v>19890374</v>
      </c>
      <c r="G135" s="1075"/>
      <c r="H135" s="1075"/>
      <c r="I135" s="1075"/>
      <c r="J135" s="1075"/>
      <c r="K135" s="1077" t="s">
        <v>1857</v>
      </c>
      <c r="L135" s="1077"/>
      <c r="M135" s="1062"/>
    </row>
    <row r="136" spans="1:13" ht="18" x14ac:dyDescent="0.15">
      <c r="A136" s="1070" t="s">
        <v>843</v>
      </c>
      <c r="B136" s="1070" t="s">
        <v>844</v>
      </c>
      <c r="C136" s="1070" t="s">
        <v>845</v>
      </c>
      <c r="D136" s="1071" t="s">
        <v>846</v>
      </c>
      <c r="E136" s="1069">
        <v>40065</v>
      </c>
      <c r="F136" s="1075">
        <v>13885402</v>
      </c>
      <c r="G136" s="1075"/>
      <c r="H136" s="1075"/>
      <c r="I136" s="1075"/>
      <c r="J136" s="1075"/>
      <c r="K136" s="1077" t="s">
        <v>1857</v>
      </c>
      <c r="L136" s="1077"/>
    </row>
    <row r="137" spans="1:13" ht="27" x14ac:dyDescent="0.15">
      <c r="A137" s="1070" t="s">
        <v>856</v>
      </c>
      <c r="B137" s="1070" t="s">
        <v>857</v>
      </c>
      <c r="C137" s="1070" t="s">
        <v>440</v>
      </c>
      <c r="D137" s="1071" t="s">
        <v>441</v>
      </c>
      <c r="E137" s="1069">
        <v>40065</v>
      </c>
      <c r="F137" s="1075">
        <v>13802420</v>
      </c>
      <c r="G137" s="1075"/>
      <c r="H137" s="1075"/>
      <c r="I137" s="1075"/>
      <c r="J137" s="1075"/>
      <c r="K137" s="1077" t="s">
        <v>1857</v>
      </c>
      <c r="L137" s="1077"/>
    </row>
    <row r="138" spans="1:13" ht="27" customHeight="1" x14ac:dyDescent="0.15">
      <c r="A138" s="1070" t="s">
        <v>859</v>
      </c>
      <c r="B138" s="1070" t="s">
        <v>860</v>
      </c>
      <c r="C138" s="1070" t="s">
        <v>861</v>
      </c>
      <c r="D138" s="1071">
        <v>76334206</v>
      </c>
      <c r="E138" s="1069">
        <v>40065</v>
      </c>
      <c r="F138" s="1075">
        <v>9948877</v>
      </c>
      <c r="G138" s="1075"/>
      <c r="H138" s="1075"/>
      <c r="I138" s="1075"/>
      <c r="J138" s="1075"/>
      <c r="K138" s="1077" t="s">
        <v>1857</v>
      </c>
      <c r="L138" s="1077"/>
    </row>
    <row r="139" spans="1:13" ht="27" x14ac:dyDescent="0.15">
      <c r="A139" s="1070" t="s">
        <v>864</v>
      </c>
      <c r="B139" s="1070" t="s">
        <v>870</v>
      </c>
      <c r="C139" s="1070" t="s">
        <v>871</v>
      </c>
      <c r="D139" s="1071" t="s">
        <v>872</v>
      </c>
      <c r="E139" s="1069">
        <v>40065</v>
      </c>
      <c r="F139" s="1075">
        <v>11993922</v>
      </c>
      <c r="G139" s="1075"/>
      <c r="H139" s="1075"/>
      <c r="I139" s="1075"/>
      <c r="J139" s="1075"/>
      <c r="K139" s="1077" t="s">
        <v>1857</v>
      </c>
      <c r="L139" s="1077"/>
    </row>
    <row r="140" spans="1:13" ht="27" x14ac:dyDescent="0.15">
      <c r="A140" s="1070" t="s">
        <v>865</v>
      </c>
      <c r="B140" s="1070" t="s">
        <v>874</v>
      </c>
      <c r="C140" s="1070" t="s">
        <v>875</v>
      </c>
      <c r="D140" s="1071" t="s">
        <v>876</v>
      </c>
      <c r="E140" s="1069">
        <v>40065</v>
      </c>
      <c r="F140" s="1075">
        <v>9963982</v>
      </c>
      <c r="G140" s="1075"/>
      <c r="H140" s="1075"/>
      <c r="I140" s="1075"/>
      <c r="J140" s="1075"/>
      <c r="K140" s="1077" t="s">
        <v>1857</v>
      </c>
      <c r="L140" s="1077"/>
    </row>
    <row r="141" spans="1:13" ht="27" x14ac:dyDescent="0.15">
      <c r="A141" s="1070" t="s">
        <v>866</v>
      </c>
      <c r="B141" s="1070" t="s">
        <v>867</v>
      </c>
      <c r="C141" s="1070" t="s">
        <v>372</v>
      </c>
      <c r="D141" s="1071" t="s">
        <v>373</v>
      </c>
      <c r="E141" s="1069">
        <v>40065</v>
      </c>
      <c r="F141" s="1075">
        <v>6961340</v>
      </c>
      <c r="G141" s="1075"/>
      <c r="H141" s="1075"/>
      <c r="I141" s="1075"/>
      <c r="J141" s="1075"/>
      <c r="K141" s="1077" t="s">
        <v>1857</v>
      </c>
      <c r="L141" s="1077"/>
    </row>
    <row r="142" spans="1:13" ht="18" x14ac:dyDescent="0.15">
      <c r="A142" s="1070" t="s">
        <v>880</v>
      </c>
      <c r="B142" s="1070" t="s">
        <v>881</v>
      </c>
      <c r="C142" s="1070" t="s">
        <v>882</v>
      </c>
      <c r="D142" s="1071" t="s">
        <v>883</v>
      </c>
      <c r="E142" s="1069">
        <v>40065</v>
      </c>
      <c r="F142" s="1075">
        <v>11966719</v>
      </c>
      <c r="G142" s="1075"/>
      <c r="H142" s="1075"/>
      <c r="I142" s="1075"/>
      <c r="J142" s="1075"/>
      <c r="K142" s="1077" t="s">
        <v>1857</v>
      </c>
      <c r="L142" s="1077"/>
    </row>
    <row r="143" spans="1:13" ht="27" x14ac:dyDescent="0.15">
      <c r="A143" s="1070" t="s">
        <v>885</v>
      </c>
      <c r="B143" s="1070" t="s">
        <v>886</v>
      </c>
      <c r="C143" s="1070" t="s">
        <v>887</v>
      </c>
      <c r="D143" s="1071" t="s">
        <v>888</v>
      </c>
      <c r="E143" s="1069">
        <v>40065</v>
      </c>
      <c r="F143" s="1075">
        <v>8989614</v>
      </c>
      <c r="G143" s="1075"/>
      <c r="H143" s="1075"/>
      <c r="I143" s="1075"/>
      <c r="J143" s="1075"/>
      <c r="K143" s="1077" t="s">
        <v>1857</v>
      </c>
      <c r="L143" s="1077"/>
    </row>
    <row r="144" spans="1:13" ht="27" x14ac:dyDescent="0.15">
      <c r="A144" s="1070" t="s">
        <v>890</v>
      </c>
      <c r="B144" s="1070" t="s">
        <v>891</v>
      </c>
      <c r="C144" s="1070" t="s">
        <v>351</v>
      </c>
      <c r="D144" s="1071" t="s">
        <v>352</v>
      </c>
      <c r="E144" s="1069">
        <v>40065</v>
      </c>
      <c r="F144" s="1075">
        <v>10085576</v>
      </c>
      <c r="G144" s="1075"/>
      <c r="H144" s="1075"/>
      <c r="I144" s="1075"/>
      <c r="J144" s="1075"/>
      <c r="K144" s="1077" t="s">
        <v>1857</v>
      </c>
      <c r="L144" s="1077"/>
    </row>
    <row r="145" spans="1:13" ht="27" x14ac:dyDescent="0.15">
      <c r="A145" s="1070" t="s">
        <v>894</v>
      </c>
      <c r="B145" s="1070" t="s">
        <v>895</v>
      </c>
      <c r="C145" s="1070" t="s">
        <v>389</v>
      </c>
      <c r="D145" s="1071" t="s">
        <v>390</v>
      </c>
      <c r="E145" s="1069">
        <v>40065</v>
      </c>
      <c r="F145" s="1075">
        <v>6955408</v>
      </c>
      <c r="G145" s="1075"/>
      <c r="H145" s="1075"/>
      <c r="I145" s="1075"/>
      <c r="J145" s="1075"/>
      <c r="K145" s="1077" t="s">
        <v>1857</v>
      </c>
      <c r="L145" s="1077"/>
    </row>
    <row r="146" spans="1:13" ht="27" x14ac:dyDescent="0.15">
      <c r="A146" s="1070" t="s">
        <v>896</v>
      </c>
      <c r="B146" s="1070" t="s">
        <v>897</v>
      </c>
      <c r="C146" s="1070" t="s">
        <v>196</v>
      </c>
      <c r="D146" s="1071" t="s">
        <v>197</v>
      </c>
      <c r="E146" s="1069">
        <v>40065</v>
      </c>
      <c r="F146" s="1075">
        <v>2298727</v>
      </c>
      <c r="G146" s="1075"/>
      <c r="H146" s="1075"/>
      <c r="I146" s="1075"/>
      <c r="J146" s="1075"/>
      <c r="K146" s="1077" t="s">
        <v>1857</v>
      </c>
      <c r="L146" s="1077"/>
    </row>
    <row r="147" spans="1:13" ht="18" x14ac:dyDescent="0.15">
      <c r="A147" s="1070" t="s">
        <v>901</v>
      </c>
      <c r="B147" s="1070" t="s">
        <v>902</v>
      </c>
      <c r="C147" s="1070" t="s">
        <v>344</v>
      </c>
      <c r="D147" s="1071" t="s">
        <v>345</v>
      </c>
      <c r="E147" s="1069">
        <v>40065</v>
      </c>
      <c r="F147" s="1075">
        <v>13891163</v>
      </c>
      <c r="G147" s="1075"/>
      <c r="H147" s="1075"/>
      <c r="I147" s="1075"/>
      <c r="J147" s="1075"/>
      <c r="K147" s="1077" t="s">
        <v>1857</v>
      </c>
      <c r="L147" s="1077"/>
    </row>
    <row r="148" spans="1:13" ht="18" x14ac:dyDescent="0.15">
      <c r="A148" s="1070" t="s">
        <v>904</v>
      </c>
      <c r="B148" s="1070" t="s">
        <v>905</v>
      </c>
      <c r="C148" s="1070" t="s">
        <v>385</v>
      </c>
      <c r="D148" s="1071" t="s">
        <v>386</v>
      </c>
      <c r="E148" s="1069">
        <v>40065</v>
      </c>
      <c r="F148" s="1075">
        <v>12788261</v>
      </c>
      <c r="G148" s="1075"/>
      <c r="H148" s="1075"/>
      <c r="I148" s="1075"/>
      <c r="J148" s="1075"/>
      <c r="K148" s="1077" t="s">
        <v>1857</v>
      </c>
      <c r="L148" s="1077"/>
    </row>
    <row r="149" spans="1:13" ht="18" x14ac:dyDescent="0.15">
      <c r="A149" s="1070" t="s">
        <v>906</v>
      </c>
      <c r="B149" s="1070" t="s">
        <v>907</v>
      </c>
      <c r="C149" s="1070" t="s">
        <v>726</v>
      </c>
      <c r="D149" s="1071" t="s">
        <v>40</v>
      </c>
      <c r="E149" s="1069">
        <v>40065</v>
      </c>
      <c r="F149" s="1075">
        <v>13837945</v>
      </c>
      <c r="G149" s="1075"/>
      <c r="H149" s="1075"/>
      <c r="I149" s="1075"/>
      <c r="J149" s="1075"/>
      <c r="K149" s="1077" t="s">
        <v>1857</v>
      </c>
      <c r="L149" s="1077"/>
    </row>
    <row r="150" spans="1:13" ht="18" x14ac:dyDescent="0.15">
      <c r="A150" s="1070" t="s">
        <v>909</v>
      </c>
      <c r="B150" s="1070" t="s">
        <v>910</v>
      </c>
      <c r="C150" s="1070" t="s">
        <v>911</v>
      </c>
      <c r="D150" s="1071" t="s">
        <v>912</v>
      </c>
      <c r="E150" s="1069">
        <v>40065</v>
      </c>
      <c r="F150" s="1075">
        <v>9992894</v>
      </c>
      <c r="G150" s="1075"/>
      <c r="H150" s="1075"/>
      <c r="I150" s="1075"/>
      <c r="J150" s="1075"/>
      <c r="K150" s="1077" t="s">
        <v>1857</v>
      </c>
      <c r="L150" s="1077"/>
    </row>
    <row r="151" spans="1:13" ht="27" x14ac:dyDescent="0.15">
      <c r="A151" s="1070" t="s">
        <v>927</v>
      </c>
      <c r="B151" s="1070" t="s">
        <v>928</v>
      </c>
      <c r="C151" s="1070" t="s">
        <v>929</v>
      </c>
      <c r="D151" s="1071" t="s">
        <v>930</v>
      </c>
      <c r="E151" s="1069">
        <v>40065</v>
      </c>
      <c r="F151" s="1075">
        <v>20279000</v>
      </c>
      <c r="G151" s="1075"/>
      <c r="H151" s="1075"/>
      <c r="I151" s="1075"/>
      <c r="J151" s="1075"/>
      <c r="K151" s="1077" t="s">
        <v>1857</v>
      </c>
      <c r="L151" s="1077"/>
      <c r="M151" s="1062"/>
    </row>
    <row r="152" spans="1:13" ht="27" x14ac:dyDescent="0.15">
      <c r="A152" s="1070" t="s">
        <v>933</v>
      </c>
      <c r="B152" s="1070" t="s">
        <v>934</v>
      </c>
      <c r="C152" s="1070" t="s">
        <v>935</v>
      </c>
      <c r="D152" s="1071" t="s">
        <v>936</v>
      </c>
      <c r="E152" s="1069">
        <v>40065</v>
      </c>
      <c r="F152" s="1075">
        <v>9989757</v>
      </c>
      <c r="G152" s="1075"/>
      <c r="H152" s="1075"/>
      <c r="I152" s="1075"/>
      <c r="J152" s="1075"/>
      <c r="K152" s="1077" t="s">
        <v>1857</v>
      </c>
      <c r="L152" s="1077"/>
    </row>
    <row r="153" spans="1:13" ht="27" x14ac:dyDescent="0.15">
      <c r="A153" s="1070" t="s">
        <v>938</v>
      </c>
      <c r="B153" s="1070" t="s">
        <v>939</v>
      </c>
      <c r="C153" s="1070" t="s">
        <v>940</v>
      </c>
      <c r="D153" s="1071" t="s">
        <v>941</v>
      </c>
      <c r="E153" s="1069">
        <v>40065</v>
      </c>
      <c r="F153" s="1075">
        <v>11995593</v>
      </c>
      <c r="G153" s="1075"/>
      <c r="H153" s="1075"/>
      <c r="I153" s="1075"/>
      <c r="J153" s="1075"/>
      <c r="K153" s="1077" t="s">
        <v>1857</v>
      </c>
      <c r="L153" s="1077"/>
    </row>
    <row r="154" spans="1:13" ht="18" x14ac:dyDescent="0.15">
      <c r="A154" s="1070" t="s">
        <v>943</v>
      </c>
      <c r="B154" s="1070" t="s">
        <v>948</v>
      </c>
      <c r="C154" s="1070" t="s">
        <v>531</v>
      </c>
      <c r="D154" s="1071" t="s">
        <v>532</v>
      </c>
      <c r="E154" s="1069">
        <v>40065</v>
      </c>
      <c r="F154" s="1075">
        <v>9915268</v>
      </c>
      <c r="G154" s="1075"/>
      <c r="H154" s="1075"/>
      <c r="I154" s="1075"/>
      <c r="J154" s="1075"/>
      <c r="K154" s="1077" t="s">
        <v>1857</v>
      </c>
      <c r="L154" s="1077"/>
    </row>
    <row r="155" spans="1:13" ht="18" x14ac:dyDescent="0.15">
      <c r="A155" s="1070" t="s">
        <v>951</v>
      </c>
      <c r="B155" s="1070" t="s">
        <v>952</v>
      </c>
      <c r="C155" s="1070" t="s">
        <v>953</v>
      </c>
      <c r="D155" s="1071" t="s">
        <v>954</v>
      </c>
      <c r="E155" s="1069">
        <v>40065</v>
      </c>
      <c r="F155" s="1075">
        <v>3998650</v>
      </c>
      <c r="G155" s="1075"/>
      <c r="H155" s="1075"/>
      <c r="I155" s="1075"/>
      <c r="J155" s="1075"/>
      <c r="K155" s="1077" t="s">
        <v>1857</v>
      </c>
      <c r="L155" s="1077"/>
    </row>
    <row r="156" spans="1:13" ht="18" x14ac:dyDescent="0.15">
      <c r="A156" s="1070" t="s">
        <v>956</v>
      </c>
      <c r="B156" s="1070" t="s">
        <v>957</v>
      </c>
      <c r="C156" s="1070" t="s">
        <v>115</v>
      </c>
      <c r="D156" s="1071" t="s">
        <v>116</v>
      </c>
      <c r="E156" s="1069">
        <v>40065</v>
      </c>
      <c r="F156" s="1075">
        <v>13825033</v>
      </c>
      <c r="G156" s="1075"/>
      <c r="H156" s="1075"/>
      <c r="I156" s="1075"/>
      <c r="J156" s="1075"/>
      <c r="K156" s="1077" t="s">
        <v>1857</v>
      </c>
      <c r="L156" s="1077"/>
    </row>
    <row r="157" spans="1:13" ht="18" x14ac:dyDescent="0.15">
      <c r="A157" s="1070" t="s">
        <v>961</v>
      </c>
      <c r="B157" s="1070" t="s">
        <v>962</v>
      </c>
      <c r="C157" s="1070" t="s">
        <v>1462</v>
      </c>
      <c r="D157" s="1071" t="s">
        <v>109</v>
      </c>
      <c r="E157" s="1069">
        <v>40065</v>
      </c>
      <c r="F157" s="1075">
        <v>12989834</v>
      </c>
      <c r="G157" s="1075"/>
      <c r="H157" s="1075"/>
      <c r="I157" s="1075"/>
      <c r="J157" s="1075"/>
      <c r="K157" s="1077" t="s">
        <v>1857</v>
      </c>
      <c r="L157" s="1077"/>
    </row>
    <row r="158" spans="1:13" ht="27" x14ac:dyDescent="0.15">
      <c r="A158" s="1070" t="s">
        <v>966</v>
      </c>
      <c r="B158" s="1070" t="s">
        <v>983</v>
      </c>
      <c r="C158" s="1070" t="s">
        <v>984</v>
      </c>
      <c r="D158" s="1071" t="s">
        <v>446</v>
      </c>
      <c r="E158" s="1069">
        <v>40065</v>
      </c>
      <c r="F158" s="1075">
        <v>6983547</v>
      </c>
      <c r="G158" s="1075"/>
      <c r="H158" s="1075"/>
      <c r="I158" s="1075"/>
      <c r="J158" s="1075"/>
      <c r="K158" s="1077" t="s">
        <v>1857</v>
      </c>
      <c r="L158" s="1077"/>
    </row>
    <row r="159" spans="1:13" ht="27" x14ac:dyDescent="0.15">
      <c r="A159" s="1070" t="s">
        <v>967</v>
      </c>
      <c r="B159" s="1070" t="s">
        <v>968</v>
      </c>
      <c r="C159" s="1070" t="s">
        <v>969</v>
      </c>
      <c r="D159" s="1071" t="s">
        <v>970</v>
      </c>
      <c r="E159" s="1069">
        <v>40065</v>
      </c>
      <c r="F159" s="1075">
        <v>6995335</v>
      </c>
      <c r="G159" s="1075"/>
      <c r="H159" s="1075"/>
      <c r="I159" s="1075"/>
      <c r="J159" s="1075"/>
      <c r="K159" s="1077" t="s">
        <v>1857</v>
      </c>
      <c r="L159" s="1077"/>
    </row>
    <row r="160" spans="1:13" ht="18" x14ac:dyDescent="0.15">
      <c r="A160" s="1070" t="s">
        <v>973</v>
      </c>
      <c r="B160" s="1070" t="s">
        <v>979</v>
      </c>
      <c r="C160" s="1070" t="s">
        <v>980</v>
      </c>
      <c r="D160" s="1071" t="s">
        <v>981</v>
      </c>
      <c r="E160" s="1069">
        <v>40065</v>
      </c>
      <c r="F160" s="1075">
        <v>9991877</v>
      </c>
      <c r="G160" s="1075"/>
      <c r="H160" s="1075"/>
      <c r="I160" s="1075"/>
      <c r="J160" s="1075"/>
      <c r="K160" s="1077" t="s">
        <v>1857</v>
      </c>
      <c r="L160" s="1077"/>
    </row>
    <row r="161" spans="1:13" ht="18" x14ac:dyDescent="0.15">
      <c r="A161" s="1070" t="s">
        <v>974</v>
      </c>
      <c r="B161" s="1070" t="s">
        <v>975</v>
      </c>
      <c r="C161" s="1070" t="s">
        <v>1062</v>
      </c>
      <c r="D161" s="1071" t="s">
        <v>976</v>
      </c>
      <c r="E161" s="1069">
        <v>40065</v>
      </c>
      <c r="F161" s="1075">
        <v>13813218</v>
      </c>
      <c r="G161" s="1075"/>
      <c r="H161" s="1075"/>
      <c r="I161" s="1075"/>
      <c r="J161" s="1075"/>
      <c r="K161" s="1077" t="s">
        <v>1857</v>
      </c>
      <c r="L161" s="1077"/>
    </row>
    <row r="162" spans="1:13" ht="18" x14ac:dyDescent="0.15">
      <c r="A162" s="1070" t="s">
        <v>988</v>
      </c>
      <c r="B162" s="1070" t="s">
        <v>989</v>
      </c>
      <c r="C162" s="1070" t="s">
        <v>990</v>
      </c>
      <c r="D162" s="1071" t="s">
        <v>991</v>
      </c>
      <c r="E162" s="1069">
        <v>40065</v>
      </c>
      <c r="F162" s="1075">
        <v>10386498</v>
      </c>
      <c r="G162" s="1075"/>
      <c r="H162" s="1075"/>
      <c r="I162" s="1075"/>
      <c r="J162" s="1075"/>
      <c r="K162" s="1077"/>
      <c r="L162" s="1077" t="s">
        <v>1857</v>
      </c>
      <c r="M162" s="1063"/>
    </row>
    <row r="163" spans="1:13" ht="18" x14ac:dyDescent="0.15">
      <c r="A163" s="1070" t="s">
        <v>994</v>
      </c>
      <c r="B163" s="1070" t="s">
        <v>995</v>
      </c>
      <c r="C163" s="1070" t="s">
        <v>996</v>
      </c>
      <c r="D163" s="1071" t="s">
        <v>997</v>
      </c>
      <c r="E163" s="1069">
        <v>40065</v>
      </c>
      <c r="F163" s="1075">
        <v>4996314</v>
      </c>
      <c r="G163" s="1075"/>
      <c r="H163" s="1075"/>
      <c r="I163" s="1075"/>
      <c r="J163" s="1075"/>
      <c r="K163" s="1077" t="s">
        <v>1857</v>
      </c>
      <c r="L163" s="1077"/>
    </row>
    <row r="164" spans="1:13" ht="27" x14ac:dyDescent="0.15">
      <c r="A164" s="1070" t="s">
        <v>1000</v>
      </c>
      <c r="B164" s="1070" t="s">
        <v>1001</v>
      </c>
      <c r="C164" s="1070" t="s">
        <v>1002</v>
      </c>
      <c r="D164" s="1071">
        <v>87570654</v>
      </c>
      <c r="E164" s="1069">
        <v>40065</v>
      </c>
      <c r="F164" s="1075">
        <v>5995039</v>
      </c>
      <c r="G164" s="1075"/>
      <c r="H164" s="1075"/>
      <c r="I164" s="1075"/>
      <c r="J164" s="1075"/>
      <c r="K164" s="1077" t="s">
        <v>1857</v>
      </c>
      <c r="L164" s="1077"/>
    </row>
    <row r="165" spans="1:13" ht="18" x14ac:dyDescent="0.15">
      <c r="A165" s="1070" t="s">
        <v>1004</v>
      </c>
      <c r="B165" s="1070" t="s">
        <v>1005</v>
      </c>
      <c r="C165" s="1070" t="s">
        <v>1006</v>
      </c>
      <c r="D165" s="1071" t="s">
        <v>359</v>
      </c>
      <c r="E165" s="1069">
        <v>40065</v>
      </c>
      <c r="F165" s="1075">
        <v>5895018</v>
      </c>
      <c r="G165" s="1075"/>
      <c r="H165" s="1075"/>
      <c r="I165" s="1075"/>
      <c r="J165" s="1075"/>
      <c r="K165" s="1077" t="s">
        <v>1857</v>
      </c>
      <c r="L165" s="1077"/>
    </row>
    <row r="166" spans="1:13" ht="27" x14ac:dyDescent="0.15">
      <c r="A166" s="1070" t="s">
        <v>1009</v>
      </c>
      <c r="B166" s="1070" t="s">
        <v>1010</v>
      </c>
      <c r="C166" s="1070" t="s">
        <v>87</v>
      </c>
      <c r="D166" s="1071" t="s">
        <v>88</v>
      </c>
      <c r="E166" s="1069">
        <v>40065</v>
      </c>
      <c r="F166" s="1075">
        <v>7295537</v>
      </c>
      <c r="G166" s="1075"/>
      <c r="H166" s="1075"/>
      <c r="I166" s="1075"/>
      <c r="J166" s="1075"/>
      <c r="K166" s="1077" t="s">
        <v>1857</v>
      </c>
      <c r="L166" s="1077"/>
    </row>
    <row r="167" spans="1:13" ht="27" x14ac:dyDescent="0.15">
      <c r="A167" s="1070" t="s">
        <v>1013</v>
      </c>
      <c r="B167" s="1070" t="s">
        <v>1014</v>
      </c>
      <c r="C167" s="1070" t="s">
        <v>1015</v>
      </c>
      <c r="D167" s="1071" t="s">
        <v>1016</v>
      </c>
      <c r="E167" s="1069">
        <v>40065</v>
      </c>
      <c r="F167" s="1075">
        <v>3994775</v>
      </c>
      <c r="G167" s="1075"/>
      <c r="H167" s="1075"/>
      <c r="I167" s="1075"/>
      <c r="J167" s="1075"/>
      <c r="K167" s="1077" t="s">
        <v>1857</v>
      </c>
      <c r="L167" s="1077"/>
    </row>
    <row r="168" spans="1:13" ht="27" x14ac:dyDescent="0.15">
      <c r="A168" s="1070" t="s">
        <v>1019</v>
      </c>
      <c r="B168" s="1070" t="s">
        <v>1020</v>
      </c>
      <c r="C168" s="1070" t="s">
        <v>214</v>
      </c>
      <c r="D168" s="1071" t="s">
        <v>215</v>
      </c>
      <c r="E168" s="1069">
        <v>40065</v>
      </c>
      <c r="F168" s="1075">
        <v>5994917</v>
      </c>
      <c r="G168" s="1075"/>
      <c r="H168" s="1075"/>
      <c r="I168" s="1075"/>
      <c r="J168" s="1075"/>
      <c r="K168" s="1077" t="s">
        <v>1857</v>
      </c>
      <c r="L168" s="1077"/>
    </row>
    <row r="169" spans="1:13" ht="45" x14ac:dyDescent="0.15">
      <c r="A169" s="1070" t="s">
        <v>1023</v>
      </c>
      <c r="B169" s="1070" t="s">
        <v>1024</v>
      </c>
      <c r="C169" s="1070" t="s">
        <v>1025</v>
      </c>
      <c r="D169" s="1071" t="s">
        <v>1026</v>
      </c>
      <c r="E169" s="1069">
        <v>40065</v>
      </c>
      <c r="F169" s="1075">
        <v>10991581</v>
      </c>
      <c r="G169" s="1075"/>
      <c r="H169" s="1075"/>
      <c r="I169" s="1075"/>
      <c r="J169" s="1075"/>
      <c r="K169" s="1077" t="s">
        <v>1857</v>
      </c>
      <c r="L169" s="1077"/>
    </row>
    <row r="170" spans="1:13" ht="18" x14ac:dyDescent="0.15">
      <c r="A170" s="1070" t="s">
        <v>1029</v>
      </c>
      <c r="B170" s="1070" t="s">
        <v>1030</v>
      </c>
      <c r="C170" s="1070" t="s">
        <v>1031</v>
      </c>
      <c r="D170" s="1071" t="s">
        <v>1032</v>
      </c>
      <c r="E170" s="1069">
        <v>40065</v>
      </c>
      <c r="F170" s="1075">
        <v>5894315</v>
      </c>
      <c r="G170" s="1075"/>
      <c r="H170" s="1075"/>
      <c r="I170" s="1075"/>
      <c r="J170" s="1075"/>
      <c r="K170" s="1077" t="s">
        <v>1857</v>
      </c>
      <c r="L170" s="1077"/>
    </row>
    <row r="171" spans="1:13" ht="42" customHeight="1" x14ac:dyDescent="0.15">
      <c r="A171" s="1070" t="s">
        <v>1035</v>
      </c>
      <c r="B171" s="1070" t="s">
        <v>1043</v>
      </c>
      <c r="C171" s="1071" t="s">
        <v>172</v>
      </c>
      <c r="D171" s="1071"/>
      <c r="E171" s="1069">
        <v>40065</v>
      </c>
      <c r="F171" s="1075">
        <v>1790912</v>
      </c>
      <c r="G171" s="1075"/>
      <c r="H171" s="1075"/>
      <c r="I171" s="1075"/>
      <c r="J171" s="1075"/>
      <c r="K171" s="1077" t="s">
        <v>1857</v>
      </c>
      <c r="L171" s="1077"/>
    </row>
    <row r="172" spans="1:13" ht="18" x14ac:dyDescent="0.15">
      <c r="A172" s="1070" t="s">
        <v>1041</v>
      </c>
      <c r="B172" s="1070" t="s">
        <v>1036</v>
      </c>
      <c r="C172" s="1070" t="s">
        <v>1037</v>
      </c>
      <c r="D172" s="1071" t="s">
        <v>1038</v>
      </c>
      <c r="E172" s="1069">
        <v>40065</v>
      </c>
      <c r="F172" s="1075">
        <v>9991503</v>
      </c>
      <c r="G172" s="1075"/>
      <c r="H172" s="1075"/>
      <c r="I172" s="1075"/>
      <c r="J172" s="1075"/>
      <c r="K172" s="1077" t="s">
        <v>1857</v>
      </c>
      <c r="L172" s="1077"/>
    </row>
    <row r="173" spans="1:13" ht="33.75" customHeight="1" x14ac:dyDescent="0.15">
      <c r="A173" s="2329" t="s">
        <v>1225</v>
      </c>
      <c r="B173" s="1070" t="s">
        <v>1748</v>
      </c>
      <c r="C173" s="1078" t="s">
        <v>440</v>
      </c>
      <c r="D173" s="1078" t="s">
        <v>441</v>
      </c>
      <c r="E173" s="822">
        <v>40095</v>
      </c>
      <c r="F173" s="2326">
        <v>139681739</v>
      </c>
      <c r="G173" s="2322"/>
      <c r="H173" s="2287"/>
      <c r="I173" s="1075"/>
      <c r="J173" s="1075"/>
      <c r="K173" s="2268"/>
      <c r="L173" s="2268" t="s">
        <v>1857</v>
      </c>
    </row>
    <row r="174" spans="1:13" ht="27" x14ac:dyDescent="0.15">
      <c r="A174" s="2330"/>
      <c r="B174" s="1093" t="s">
        <v>1749</v>
      </c>
      <c r="C174" s="1078" t="s">
        <v>440</v>
      </c>
      <c r="D174" s="1078" t="s">
        <v>441</v>
      </c>
      <c r="E174" s="822">
        <v>40095</v>
      </c>
      <c r="F174" s="2327"/>
      <c r="G174" s="2323"/>
      <c r="H174" s="2325"/>
      <c r="I174" s="1075"/>
      <c r="J174" s="1075"/>
      <c r="K174" s="2269"/>
      <c r="L174" s="2269"/>
    </row>
    <row r="175" spans="1:13" ht="27" x14ac:dyDescent="0.15">
      <c r="A175" s="2330"/>
      <c r="B175" s="1093" t="s">
        <v>1750</v>
      </c>
      <c r="C175" s="1078" t="s">
        <v>440</v>
      </c>
      <c r="D175" s="1078" t="s">
        <v>441</v>
      </c>
      <c r="E175" s="822">
        <v>40095</v>
      </c>
      <c r="F175" s="2327"/>
      <c r="G175" s="2323"/>
      <c r="H175" s="2325"/>
      <c r="I175" s="1075"/>
      <c r="J175" s="1075"/>
      <c r="K175" s="2269"/>
      <c r="L175" s="2269"/>
      <c r="M175" s="1062"/>
    </row>
    <row r="176" spans="1:13" ht="27" x14ac:dyDescent="0.15">
      <c r="A176" s="2330"/>
      <c r="B176" s="1093" t="s">
        <v>1751</v>
      </c>
      <c r="C176" s="1078" t="s">
        <v>440</v>
      </c>
      <c r="D176" s="1078" t="s">
        <v>441</v>
      </c>
      <c r="E176" s="822">
        <v>40095</v>
      </c>
      <c r="F176" s="2327"/>
      <c r="G176" s="2323"/>
      <c r="H176" s="2325"/>
      <c r="I176" s="1075"/>
      <c r="J176" s="1075"/>
      <c r="K176" s="2269"/>
      <c r="L176" s="2269"/>
    </row>
    <row r="177" spans="1:13" ht="27" x14ac:dyDescent="0.15">
      <c r="A177" s="2331"/>
      <c r="B177" s="1093" t="s">
        <v>1752</v>
      </c>
      <c r="C177" s="1078" t="s">
        <v>440</v>
      </c>
      <c r="D177" s="1078" t="s">
        <v>441</v>
      </c>
      <c r="E177" s="822">
        <v>40095</v>
      </c>
      <c r="F177" s="2328"/>
      <c r="G177" s="2324"/>
      <c r="H177" s="2288"/>
      <c r="I177" s="1075"/>
      <c r="J177" s="1075"/>
      <c r="K177" s="2270"/>
      <c r="L177" s="2270"/>
    </row>
    <row r="178" spans="1:13" ht="27" x14ac:dyDescent="0.15">
      <c r="A178" s="2337" t="s">
        <v>1236</v>
      </c>
      <c r="B178" s="1078" t="s">
        <v>1757</v>
      </c>
      <c r="C178" s="1078" t="s">
        <v>1237</v>
      </c>
      <c r="D178" s="1078" t="s">
        <v>1238</v>
      </c>
      <c r="E178" s="822">
        <v>40095</v>
      </c>
      <c r="F178" s="2338">
        <v>167841909</v>
      </c>
      <c r="G178" s="1074"/>
      <c r="H178" s="1074"/>
      <c r="I178" s="1074"/>
      <c r="J178" s="1074"/>
      <c r="K178" s="2268"/>
      <c r="L178" s="2268" t="s">
        <v>1857</v>
      </c>
    </row>
    <row r="179" spans="1:13" ht="27" x14ac:dyDescent="0.15">
      <c r="A179" s="2330"/>
      <c r="B179" s="1078" t="s">
        <v>1753</v>
      </c>
      <c r="C179" s="1078" t="s">
        <v>1237</v>
      </c>
      <c r="D179" s="1078" t="s">
        <v>1238</v>
      </c>
      <c r="E179" s="822">
        <v>40095</v>
      </c>
      <c r="F179" s="2339"/>
      <c r="G179" s="1074"/>
      <c r="H179" s="1074"/>
      <c r="I179" s="1074"/>
      <c r="J179" s="1074"/>
      <c r="K179" s="2269"/>
      <c r="L179" s="2269"/>
    </row>
    <row r="180" spans="1:13" ht="27" x14ac:dyDescent="0.15">
      <c r="A180" s="2330"/>
      <c r="B180" s="1078" t="s">
        <v>1932</v>
      </c>
      <c r="C180" s="1078" t="s">
        <v>1237</v>
      </c>
      <c r="D180" s="1078" t="s">
        <v>1238</v>
      </c>
      <c r="E180" s="822">
        <v>40095</v>
      </c>
      <c r="F180" s="2339"/>
      <c r="G180" s="1074"/>
      <c r="H180" s="1074"/>
      <c r="I180" s="1074"/>
      <c r="J180" s="1074"/>
      <c r="K180" s="2269"/>
      <c r="L180" s="2269"/>
      <c r="M180" s="1084"/>
    </row>
    <row r="181" spans="1:13" ht="27" x14ac:dyDescent="0.15">
      <c r="A181" s="2330"/>
      <c r="B181" s="1078" t="s">
        <v>1933</v>
      </c>
      <c r="C181" s="1078" t="s">
        <v>1237</v>
      </c>
      <c r="D181" s="1078" t="s">
        <v>1238</v>
      </c>
      <c r="E181" s="822">
        <v>40095</v>
      </c>
      <c r="F181" s="2339"/>
      <c r="G181" s="1074"/>
      <c r="H181" s="1074"/>
      <c r="I181" s="1074"/>
      <c r="J181" s="1074"/>
      <c r="K181" s="2269"/>
      <c r="L181" s="2269"/>
    </row>
    <row r="182" spans="1:13" ht="27" x14ac:dyDescent="0.15">
      <c r="A182" s="2331"/>
      <c r="B182" s="1078" t="s">
        <v>1756</v>
      </c>
      <c r="C182" s="1078" t="s">
        <v>1237</v>
      </c>
      <c r="D182" s="1078" t="s">
        <v>1238</v>
      </c>
      <c r="E182" s="822">
        <v>40095</v>
      </c>
      <c r="F182" s="2340"/>
      <c r="G182" s="1074"/>
      <c r="H182" s="1074"/>
      <c r="I182" s="1074"/>
      <c r="J182" s="1074"/>
      <c r="K182" s="2270"/>
      <c r="L182" s="2270"/>
    </row>
    <row r="183" spans="1:13" ht="32.25" customHeight="1" x14ac:dyDescent="0.15">
      <c r="A183" s="2329" t="s">
        <v>1280</v>
      </c>
      <c r="B183" s="1078" t="s">
        <v>1758</v>
      </c>
      <c r="C183" s="1078" t="s">
        <v>1272</v>
      </c>
      <c r="D183" s="1078" t="s">
        <v>307</v>
      </c>
      <c r="E183" s="822">
        <v>40123</v>
      </c>
      <c r="F183" s="2338">
        <v>176060219</v>
      </c>
      <c r="G183" s="1074"/>
      <c r="H183" s="1074"/>
      <c r="I183" s="1074"/>
      <c r="J183" s="1074"/>
      <c r="K183" s="2268"/>
      <c r="L183" s="2268" t="s">
        <v>1857</v>
      </c>
    </row>
    <row r="184" spans="1:13" ht="36" x14ac:dyDescent="0.15">
      <c r="A184" s="2334"/>
      <c r="B184" s="1092" t="s">
        <v>1759</v>
      </c>
      <c r="C184" s="1078" t="s">
        <v>1272</v>
      </c>
      <c r="D184" s="1078" t="s">
        <v>307</v>
      </c>
      <c r="E184" s="822">
        <v>40123</v>
      </c>
      <c r="F184" s="2339"/>
      <c r="G184" s="1074"/>
      <c r="H184" s="1074"/>
      <c r="I184" s="1074"/>
      <c r="J184" s="1074"/>
      <c r="K184" s="2269"/>
      <c r="L184" s="2269"/>
      <c r="M184" s="1062"/>
    </row>
    <row r="185" spans="1:13" ht="36" x14ac:dyDescent="0.15">
      <c r="A185" s="2335"/>
      <c r="B185" s="1092" t="s">
        <v>1760</v>
      </c>
      <c r="C185" s="1078" t="s">
        <v>1272</v>
      </c>
      <c r="D185" s="1078" t="s">
        <v>307</v>
      </c>
      <c r="E185" s="822">
        <v>40123</v>
      </c>
      <c r="F185" s="2340"/>
      <c r="G185" s="1074"/>
      <c r="H185" s="1074"/>
      <c r="I185" s="1074"/>
      <c r="J185" s="1074"/>
      <c r="K185" s="2270"/>
      <c r="L185" s="2270"/>
    </row>
    <row r="186" spans="1:13" ht="27" x14ac:dyDescent="0.15">
      <c r="A186" s="2329" t="s">
        <v>1281</v>
      </c>
      <c r="B186" s="1078" t="s">
        <v>1774</v>
      </c>
      <c r="C186" s="1078" t="s">
        <v>1276</v>
      </c>
      <c r="D186" s="1078" t="s">
        <v>1854</v>
      </c>
      <c r="E186" s="822">
        <v>40123</v>
      </c>
      <c r="F186" s="2338">
        <v>109955486</v>
      </c>
      <c r="G186" s="1074"/>
      <c r="H186" s="1074"/>
      <c r="I186" s="1074"/>
      <c r="J186" s="1074"/>
      <c r="K186" s="2271"/>
      <c r="L186" s="2271"/>
    </row>
    <row r="187" spans="1:13" ht="27" x14ac:dyDescent="0.15">
      <c r="A187" s="2331"/>
      <c r="B187" s="1078" t="s">
        <v>1775</v>
      </c>
      <c r="C187" s="1078" t="s">
        <v>1276</v>
      </c>
      <c r="D187" s="1078" t="s">
        <v>1854</v>
      </c>
      <c r="E187" s="822">
        <v>40123</v>
      </c>
      <c r="F187" s="2340"/>
      <c r="G187" s="1074"/>
      <c r="H187" s="1074"/>
      <c r="I187" s="1074"/>
      <c r="J187" s="1074"/>
      <c r="K187" s="2272"/>
      <c r="L187" s="2272"/>
    </row>
    <row r="188" spans="1:13" ht="27" x14ac:dyDescent="0.15">
      <c r="A188" s="1072" t="s">
        <v>1295</v>
      </c>
      <c r="B188" s="1072" t="s">
        <v>1296</v>
      </c>
      <c r="C188" s="1072" t="s">
        <v>1297</v>
      </c>
      <c r="D188" s="1072" t="s">
        <v>1298</v>
      </c>
      <c r="E188" s="1067">
        <v>40123</v>
      </c>
      <c r="F188" s="1079">
        <v>413230455</v>
      </c>
      <c r="G188" s="1079"/>
      <c r="H188" s="1079"/>
      <c r="I188" s="1079"/>
      <c r="J188" s="1079"/>
      <c r="K188" s="1098"/>
      <c r="L188" s="1098" t="s">
        <v>1857</v>
      </c>
    </row>
    <row r="189" spans="1:13" ht="11.25" customHeight="1" x14ac:dyDescent="0.15">
      <c r="A189" s="2329" t="s">
        <v>1283</v>
      </c>
      <c r="B189" s="2329" t="s">
        <v>1284</v>
      </c>
      <c r="C189" s="2329" t="s">
        <v>1276</v>
      </c>
      <c r="D189" s="2329" t="s">
        <v>1464</v>
      </c>
      <c r="E189" s="2322">
        <v>40130</v>
      </c>
      <c r="F189" s="2349">
        <v>185654823</v>
      </c>
      <c r="G189" s="1074"/>
      <c r="H189" s="1074"/>
      <c r="I189" s="1074"/>
      <c r="J189" s="1074"/>
      <c r="K189" s="2344"/>
      <c r="L189" s="2277" t="s">
        <v>1857</v>
      </c>
    </row>
    <row r="190" spans="1:13" ht="12" customHeight="1" x14ac:dyDescent="0.15">
      <c r="A190" s="2334"/>
      <c r="B190" s="2334"/>
      <c r="C190" s="2334"/>
      <c r="D190" s="2334"/>
      <c r="E190" s="2347"/>
      <c r="F190" s="2350"/>
      <c r="G190" s="1074"/>
      <c r="H190" s="1074"/>
      <c r="I190" s="1074"/>
      <c r="J190" s="1074"/>
      <c r="K190" s="2345"/>
      <c r="L190" s="2278"/>
    </row>
    <row r="191" spans="1:13" x14ac:dyDescent="0.15">
      <c r="A191" s="2334"/>
      <c r="B191" s="2334"/>
      <c r="C191" s="2334"/>
      <c r="D191" s="2334"/>
      <c r="E191" s="2347"/>
      <c r="F191" s="2350"/>
      <c r="G191" s="1074"/>
      <c r="H191" s="1074"/>
      <c r="I191" s="1074"/>
      <c r="J191" s="1074"/>
      <c r="K191" s="2345"/>
      <c r="L191" s="2278"/>
      <c r="M191" s="1062"/>
    </row>
    <row r="192" spans="1:13" x14ac:dyDescent="0.15">
      <c r="A192" s="2335"/>
      <c r="B192" s="2335"/>
      <c r="C192" s="2335"/>
      <c r="D192" s="2335"/>
      <c r="E192" s="2348"/>
      <c r="F192" s="2351"/>
      <c r="G192" s="1074"/>
      <c r="H192" s="1074"/>
      <c r="I192" s="1074"/>
      <c r="J192" s="1074"/>
      <c r="K192" s="2346"/>
      <c r="L192" s="2279"/>
    </row>
    <row r="193" spans="1:13" ht="36" x14ac:dyDescent="0.15">
      <c r="A193" s="2329" t="s">
        <v>1286</v>
      </c>
      <c r="B193" s="1070" t="s">
        <v>1806</v>
      </c>
      <c r="C193" s="1078" t="s">
        <v>822</v>
      </c>
      <c r="D193" s="1078" t="s">
        <v>446</v>
      </c>
      <c r="E193" s="822">
        <v>40130</v>
      </c>
      <c r="F193" s="2326">
        <v>126148489</v>
      </c>
      <c r="G193" s="2287"/>
      <c r="H193" s="2287"/>
      <c r="I193" s="2287"/>
      <c r="J193" s="2287"/>
      <c r="K193" s="2277"/>
      <c r="L193" s="2277" t="s">
        <v>1857</v>
      </c>
    </row>
    <row r="194" spans="1:13" ht="36" x14ac:dyDescent="0.15">
      <c r="A194" s="2334"/>
      <c r="B194" s="1090" t="s">
        <v>1805</v>
      </c>
      <c r="C194" s="1078" t="s">
        <v>822</v>
      </c>
      <c r="D194" s="1078" t="s">
        <v>446</v>
      </c>
      <c r="E194" s="822">
        <v>40130</v>
      </c>
      <c r="F194" s="2352"/>
      <c r="G194" s="2347"/>
      <c r="H194" s="2347"/>
      <c r="I194" s="2347"/>
      <c r="J194" s="2347"/>
      <c r="K194" s="2354"/>
      <c r="L194" s="2278"/>
      <c r="M194" s="1062"/>
    </row>
    <row r="195" spans="1:13" ht="36" x14ac:dyDescent="0.15">
      <c r="A195" s="2335"/>
      <c r="B195" s="1090" t="s">
        <v>1623</v>
      </c>
      <c r="C195" s="1078" t="s">
        <v>822</v>
      </c>
      <c r="D195" s="1078" t="s">
        <v>446</v>
      </c>
      <c r="E195" s="822">
        <v>40130</v>
      </c>
      <c r="F195" s="2353"/>
      <c r="G195" s="2348"/>
      <c r="H195" s="2348"/>
      <c r="I195" s="2348"/>
      <c r="J195" s="2348"/>
      <c r="K195" s="2355"/>
      <c r="L195" s="2279"/>
    </row>
    <row r="196" spans="1:13" ht="18" x14ac:dyDescent="0.15">
      <c r="A196" s="1073" t="s">
        <v>1287</v>
      </c>
      <c r="B196" s="1070" t="s">
        <v>1316</v>
      </c>
      <c r="C196" s="1070" t="s">
        <v>266</v>
      </c>
      <c r="D196" s="1071" t="s">
        <v>267</v>
      </c>
      <c r="E196" s="1068">
        <v>40130</v>
      </c>
      <c r="F196" s="1074">
        <v>4746410</v>
      </c>
      <c r="G196" s="1074"/>
      <c r="H196" s="1074"/>
      <c r="I196" s="1074"/>
      <c r="J196" s="1074"/>
      <c r="K196" s="1099" t="s">
        <v>1857</v>
      </c>
      <c r="L196" s="1099"/>
    </row>
    <row r="197" spans="1:13" ht="45" x14ac:dyDescent="0.15">
      <c r="A197" s="1073" t="s">
        <v>1339</v>
      </c>
      <c r="B197" s="1070" t="s">
        <v>1318</v>
      </c>
      <c r="C197" s="1070" t="s">
        <v>1319</v>
      </c>
      <c r="D197" s="1071" t="s">
        <v>1418</v>
      </c>
      <c r="E197" s="1068">
        <v>40136</v>
      </c>
      <c r="F197" s="1074">
        <v>166443531</v>
      </c>
      <c r="G197" s="1074"/>
      <c r="H197" s="1074"/>
      <c r="I197" s="1074"/>
      <c r="J197" s="1074"/>
      <c r="K197" s="1099"/>
      <c r="L197" s="1099" t="s">
        <v>1857</v>
      </c>
      <c r="M197" s="1062"/>
    </row>
    <row r="198" spans="1:13" ht="27" x14ac:dyDescent="0.15">
      <c r="A198" s="1073" t="s">
        <v>1340</v>
      </c>
      <c r="B198" s="1070" t="s">
        <v>1852</v>
      </c>
      <c r="C198" s="1070" t="s">
        <v>440</v>
      </c>
      <c r="D198" s="1071" t="s">
        <v>441</v>
      </c>
      <c r="E198" s="1068">
        <v>40136</v>
      </c>
      <c r="F198" s="1074">
        <v>130929303</v>
      </c>
      <c r="G198" s="1074"/>
      <c r="H198" s="1074"/>
      <c r="I198" s="1074"/>
      <c r="J198" s="1074"/>
      <c r="K198" s="1099"/>
      <c r="L198" s="1099" t="s">
        <v>1857</v>
      </c>
      <c r="M198" s="1062"/>
    </row>
    <row r="199" spans="1:13" ht="18" x14ac:dyDescent="0.15">
      <c r="A199" s="1073" t="s">
        <v>1341</v>
      </c>
      <c r="B199" s="1070" t="s">
        <v>1328</v>
      </c>
      <c r="C199" s="1070" t="s">
        <v>1329</v>
      </c>
      <c r="D199" s="1071" t="s">
        <v>1330</v>
      </c>
      <c r="E199" s="1068">
        <v>40137</v>
      </c>
      <c r="F199" s="1074">
        <v>6479595</v>
      </c>
      <c r="G199" s="1074"/>
      <c r="H199" s="1074"/>
      <c r="I199" s="1074"/>
      <c r="J199" s="1074"/>
      <c r="K199" s="1099"/>
      <c r="L199" s="1099" t="s">
        <v>1857</v>
      </c>
    </row>
    <row r="200" spans="1:13" ht="36" x14ac:dyDescent="0.15">
      <c r="A200" s="2329" t="s">
        <v>1342</v>
      </c>
      <c r="B200" s="1078" t="s">
        <v>1804</v>
      </c>
      <c r="C200" s="1078" t="s">
        <v>1866</v>
      </c>
      <c r="D200" s="1078" t="s">
        <v>1362</v>
      </c>
      <c r="E200" s="822">
        <v>40137</v>
      </c>
      <c r="F200" s="2326">
        <v>525933687</v>
      </c>
      <c r="G200" s="1074"/>
      <c r="H200" s="1074"/>
      <c r="I200" s="1074"/>
      <c r="J200" s="1074"/>
      <c r="K200" s="2341"/>
      <c r="L200" s="2341" t="s">
        <v>1857</v>
      </c>
    </row>
    <row r="201" spans="1:13" ht="36" x14ac:dyDescent="0.15">
      <c r="A201" s="2334"/>
      <c r="B201" s="1092" t="s">
        <v>1826</v>
      </c>
      <c r="C201" s="1078" t="s">
        <v>1866</v>
      </c>
      <c r="D201" s="1078" t="s">
        <v>1362</v>
      </c>
      <c r="E201" s="822">
        <v>40137</v>
      </c>
      <c r="F201" s="2352"/>
      <c r="G201" s="1074"/>
      <c r="H201" s="1074"/>
      <c r="I201" s="1074"/>
      <c r="J201" s="1074"/>
      <c r="K201" s="2354"/>
      <c r="L201" s="2342"/>
    </row>
    <row r="202" spans="1:13" ht="36" x14ac:dyDescent="0.15">
      <c r="A202" s="2334"/>
      <c r="B202" s="1092" t="s">
        <v>1928</v>
      </c>
      <c r="C202" s="1078" t="s">
        <v>1866</v>
      </c>
      <c r="D202" s="1078" t="s">
        <v>1362</v>
      </c>
      <c r="E202" s="822">
        <v>40137</v>
      </c>
      <c r="F202" s="2352"/>
      <c r="G202" s="1074"/>
      <c r="H202" s="1074"/>
      <c r="I202" s="1074"/>
      <c r="J202" s="1074"/>
      <c r="K202" s="2354"/>
      <c r="L202" s="2342"/>
    </row>
    <row r="203" spans="1:13" ht="36" x14ac:dyDescent="0.15">
      <c r="A203" s="2334"/>
      <c r="B203" s="1092" t="s">
        <v>1799</v>
      </c>
      <c r="C203" s="1078" t="s">
        <v>1866</v>
      </c>
      <c r="D203" s="1078" t="s">
        <v>1362</v>
      </c>
      <c r="E203" s="822">
        <v>40137</v>
      </c>
      <c r="F203" s="2352"/>
      <c r="G203" s="1074"/>
      <c r="H203" s="1074"/>
      <c r="I203" s="1074"/>
      <c r="J203" s="1074"/>
      <c r="K203" s="2354"/>
      <c r="L203" s="2342"/>
      <c r="M203" s="1062"/>
    </row>
    <row r="204" spans="1:13" ht="36" x14ac:dyDescent="0.15">
      <c r="A204" s="2334"/>
      <c r="B204" s="1092" t="s">
        <v>1800</v>
      </c>
      <c r="C204" s="1078" t="s">
        <v>1866</v>
      </c>
      <c r="D204" s="1078" t="s">
        <v>1362</v>
      </c>
      <c r="E204" s="822">
        <v>40137</v>
      </c>
      <c r="F204" s="2352"/>
      <c r="G204" s="1074"/>
      <c r="H204" s="1074"/>
      <c r="I204" s="1074"/>
      <c r="J204" s="1074"/>
      <c r="K204" s="2354"/>
      <c r="L204" s="2342"/>
      <c r="M204" s="1062"/>
    </row>
    <row r="205" spans="1:13" ht="36" x14ac:dyDescent="0.15">
      <c r="A205" s="2334"/>
      <c r="B205" s="1092" t="s">
        <v>1929</v>
      </c>
      <c r="C205" s="1078" t="s">
        <v>1866</v>
      </c>
      <c r="D205" s="1078" t="s">
        <v>1362</v>
      </c>
      <c r="E205" s="822">
        <v>40137</v>
      </c>
      <c r="F205" s="2352"/>
      <c r="G205" s="1074"/>
      <c r="H205" s="1074"/>
      <c r="I205" s="1074"/>
      <c r="J205" s="1074"/>
      <c r="K205" s="2354"/>
      <c r="L205" s="2342"/>
    </row>
    <row r="206" spans="1:13" ht="36" x14ac:dyDescent="0.15">
      <c r="A206" s="2334"/>
      <c r="B206" s="1092" t="s">
        <v>1930</v>
      </c>
      <c r="C206" s="1078" t="s">
        <v>1866</v>
      </c>
      <c r="D206" s="1078" t="s">
        <v>1362</v>
      </c>
      <c r="E206" s="822">
        <v>40137</v>
      </c>
      <c r="F206" s="2352"/>
      <c r="G206" s="1074"/>
      <c r="H206" s="1074"/>
      <c r="I206" s="1074"/>
      <c r="J206" s="1074"/>
      <c r="K206" s="2354"/>
      <c r="L206" s="2342"/>
    </row>
    <row r="207" spans="1:13" ht="42.75" customHeight="1" x14ac:dyDescent="0.15">
      <c r="A207" s="2335"/>
      <c r="B207" s="1092" t="s">
        <v>1931</v>
      </c>
      <c r="C207" s="1078" t="s">
        <v>1866</v>
      </c>
      <c r="D207" s="1078" t="s">
        <v>1362</v>
      </c>
      <c r="E207" s="822">
        <v>40137</v>
      </c>
      <c r="F207" s="2353"/>
      <c r="G207" s="1074"/>
      <c r="H207" s="1074"/>
      <c r="I207" s="1074"/>
      <c r="J207" s="1074"/>
      <c r="K207" s="2355"/>
      <c r="L207" s="2343"/>
    </row>
    <row r="208" spans="1:13" ht="27" x14ac:dyDescent="0.15">
      <c r="A208" s="1094" t="s">
        <v>1371</v>
      </c>
      <c r="B208" s="1094" t="s">
        <v>1372</v>
      </c>
      <c r="C208" s="1094" t="s">
        <v>929</v>
      </c>
      <c r="D208" s="1095" t="s">
        <v>930</v>
      </c>
      <c r="E208" s="1096">
        <v>40148</v>
      </c>
      <c r="F208" s="1097">
        <v>1490816</v>
      </c>
      <c r="G208" s="1074"/>
      <c r="H208" s="1074"/>
      <c r="I208" s="1074"/>
      <c r="J208" s="1074"/>
      <c r="K208" s="1100" t="s">
        <v>1857</v>
      </c>
      <c r="L208" s="1100"/>
    </row>
    <row r="209" spans="1:13" ht="45" x14ac:dyDescent="0.15">
      <c r="A209" s="1073" t="s">
        <v>1409</v>
      </c>
      <c r="B209" s="1070" t="s">
        <v>1381</v>
      </c>
      <c r="C209" s="1070" t="s">
        <v>1382</v>
      </c>
      <c r="D209" s="1071" t="s">
        <v>1383</v>
      </c>
      <c r="E209" s="1068">
        <v>40158</v>
      </c>
      <c r="F209" s="1074">
        <v>111996515</v>
      </c>
      <c r="G209" s="1074"/>
      <c r="H209" s="1074"/>
      <c r="I209" s="1074"/>
      <c r="J209" s="1074"/>
      <c r="K209" s="1099"/>
      <c r="L209" s="1099" t="s">
        <v>1857</v>
      </c>
    </row>
    <row r="210" spans="1:13" ht="27" x14ac:dyDescent="0.15">
      <c r="A210" s="1085" t="s">
        <v>1410</v>
      </c>
      <c r="B210" s="1070" t="s">
        <v>1394</v>
      </c>
      <c r="C210" s="1070" t="s">
        <v>1311</v>
      </c>
      <c r="D210" s="1071" t="s">
        <v>1312</v>
      </c>
      <c r="E210" s="1068">
        <v>40161</v>
      </c>
      <c r="F210" s="1074">
        <v>148858638</v>
      </c>
      <c r="G210" s="1074"/>
      <c r="H210" s="1074"/>
      <c r="I210" s="1074"/>
      <c r="J210" s="1074"/>
      <c r="K210" s="1099"/>
      <c r="L210" s="1099" t="s">
        <v>1857</v>
      </c>
      <c r="M210" s="1062"/>
    </row>
    <row r="211" spans="1:13" x14ac:dyDescent="0.15">
      <c r="A211" s="2329" t="s">
        <v>1413</v>
      </c>
      <c r="B211" s="2329" t="s">
        <v>1411</v>
      </c>
      <c r="C211" s="2329" t="s">
        <v>1856</v>
      </c>
      <c r="D211" s="2329" t="s">
        <v>1414</v>
      </c>
      <c r="E211" s="2358">
        <v>40163</v>
      </c>
      <c r="F211" s="2349">
        <v>220078956</v>
      </c>
      <c r="G211" s="1074"/>
      <c r="H211" s="1074"/>
      <c r="I211" s="1074"/>
      <c r="J211" s="1074"/>
      <c r="K211" s="2344"/>
      <c r="L211" s="2277" t="s">
        <v>1857</v>
      </c>
    </row>
    <row r="212" spans="1:13" x14ac:dyDescent="0.15">
      <c r="A212" s="2334"/>
      <c r="B212" s="2356"/>
      <c r="C212" s="2356"/>
      <c r="D212" s="2356"/>
      <c r="E212" s="2356"/>
      <c r="F212" s="2350"/>
      <c r="G212" s="1074"/>
      <c r="H212" s="1074"/>
      <c r="I212" s="1074"/>
      <c r="J212" s="1074"/>
      <c r="K212" s="2345"/>
      <c r="L212" s="2278"/>
    </row>
    <row r="213" spans="1:13" ht="45" customHeight="1" x14ac:dyDescent="0.15">
      <c r="A213" s="2335"/>
      <c r="B213" s="2357"/>
      <c r="C213" s="2357"/>
      <c r="D213" s="2357"/>
      <c r="E213" s="2357"/>
      <c r="F213" s="2351"/>
      <c r="G213" s="1074"/>
      <c r="H213" s="1074"/>
      <c r="I213" s="1074"/>
      <c r="J213" s="1074"/>
      <c r="K213" s="2346"/>
      <c r="L213" s="2279"/>
    </row>
    <row r="214" spans="1:13" ht="45" x14ac:dyDescent="0.15">
      <c r="A214" s="1073" t="s">
        <v>1428</v>
      </c>
      <c r="B214" s="1070" t="s">
        <v>1429</v>
      </c>
      <c r="C214" s="1070" t="s">
        <v>1927</v>
      </c>
      <c r="D214" s="1071" t="s">
        <v>1431</v>
      </c>
      <c r="E214" s="1068">
        <v>40164</v>
      </c>
      <c r="F214" s="1074">
        <v>13897546</v>
      </c>
      <c r="G214" s="1074"/>
      <c r="H214" s="1074"/>
      <c r="I214" s="1074"/>
      <c r="J214" s="1074"/>
      <c r="K214" s="1099" t="s">
        <v>1857</v>
      </c>
      <c r="L214" s="1099"/>
    </row>
    <row r="215" spans="1:13" ht="27" x14ac:dyDescent="0.15">
      <c r="A215" s="1073" t="s">
        <v>1435</v>
      </c>
      <c r="B215" s="1070" t="s">
        <v>1436</v>
      </c>
      <c r="C215" s="1070" t="s">
        <v>1437</v>
      </c>
      <c r="D215" s="1071" t="s">
        <v>1438</v>
      </c>
      <c r="E215" s="1068">
        <v>40164</v>
      </c>
      <c r="F215" s="1074">
        <v>11580419</v>
      </c>
      <c r="G215" s="1074"/>
      <c r="H215" s="1074"/>
      <c r="I215" s="1074"/>
      <c r="J215" s="1074"/>
      <c r="K215" s="1099"/>
      <c r="L215" s="1099" t="s">
        <v>1857</v>
      </c>
    </row>
    <row r="216" spans="1:13" ht="18" x14ac:dyDescent="0.15">
      <c r="A216" s="1073" t="s">
        <v>1440</v>
      </c>
      <c r="B216" s="1070" t="s">
        <v>1441</v>
      </c>
      <c r="C216" s="1070" t="s">
        <v>1442</v>
      </c>
      <c r="D216" s="1071" t="s">
        <v>1443</v>
      </c>
      <c r="E216" s="1068">
        <v>40164</v>
      </c>
      <c r="F216" s="1074">
        <v>7800935</v>
      </c>
      <c r="G216" s="1074"/>
      <c r="H216" s="1074"/>
      <c r="I216" s="1074"/>
      <c r="J216" s="1074"/>
      <c r="K216" s="1099" t="s">
        <v>1857</v>
      </c>
      <c r="L216" s="1099"/>
    </row>
    <row r="217" spans="1:13" ht="18" x14ac:dyDescent="0.15">
      <c r="A217" s="1073" t="s">
        <v>1446</v>
      </c>
      <c r="B217" s="1070" t="s">
        <v>1447</v>
      </c>
      <c r="C217" s="1070" t="s">
        <v>108</v>
      </c>
      <c r="D217" s="1071" t="s">
        <v>109</v>
      </c>
      <c r="E217" s="1068">
        <v>40164</v>
      </c>
      <c r="F217" s="1074">
        <v>12979661</v>
      </c>
      <c r="G217" s="1074"/>
      <c r="H217" s="1074"/>
      <c r="I217" s="1074"/>
      <c r="J217" s="1074"/>
      <c r="K217" s="1099" t="s">
        <v>1857</v>
      </c>
      <c r="L217" s="1099"/>
    </row>
    <row r="218" spans="1:13" x14ac:dyDescent="0.15">
      <c r="A218" s="2329" t="s">
        <v>1450</v>
      </c>
      <c r="B218" s="2329" t="s">
        <v>1451</v>
      </c>
      <c r="C218" s="2329" t="s">
        <v>1062</v>
      </c>
      <c r="D218" s="2329" t="s">
        <v>976</v>
      </c>
      <c r="E218" s="2322">
        <v>40164</v>
      </c>
      <c r="F218" s="2338">
        <v>13036106</v>
      </c>
      <c r="G218" s="1074"/>
      <c r="H218" s="1074"/>
      <c r="I218" s="1074"/>
      <c r="J218" s="1074"/>
      <c r="K218" s="2271"/>
      <c r="L218" s="2271" t="s">
        <v>1857</v>
      </c>
    </row>
    <row r="219" spans="1:13" x14ac:dyDescent="0.15">
      <c r="A219" s="2335"/>
      <c r="B219" s="2335"/>
      <c r="C219" s="2335"/>
      <c r="D219" s="2335"/>
      <c r="E219" s="2324"/>
      <c r="F219" s="2340"/>
      <c r="G219" s="1074"/>
      <c r="H219" s="1074"/>
      <c r="I219" s="1074"/>
      <c r="J219" s="1074"/>
      <c r="K219" s="2272"/>
      <c r="L219" s="2272"/>
    </row>
    <row r="220" spans="1:13" ht="18" x14ac:dyDescent="0.15">
      <c r="A220" s="1073" t="s">
        <v>1455</v>
      </c>
      <c r="B220" s="1070" t="s">
        <v>1456</v>
      </c>
      <c r="C220" s="1070" t="s">
        <v>726</v>
      </c>
      <c r="D220" s="1071" t="s">
        <v>40</v>
      </c>
      <c r="E220" s="1068">
        <v>40164</v>
      </c>
      <c r="F220" s="1074">
        <v>13699471</v>
      </c>
      <c r="G220" s="1074"/>
      <c r="H220" s="1074"/>
      <c r="I220" s="1074"/>
      <c r="J220" s="1074"/>
      <c r="K220" s="1099" t="s">
        <v>1857</v>
      </c>
      <c r="L220" s="1099"/>
    </row>
    <row r="221" spans="1:13" ht="23.25" customHeight="1" x14ac:dyDescent="0.15">
      <c r="A221" s="2329" t="s">
        <v>1465</v>
      </c>
      <c r="B221" s="2329" t="s">
        <v>1466</v>
      </c>
      <c r="C221" s="2329" t="s">
        <v>805</v>
      </c>
      <c r="D221" s="2329" t="s">
        <v>806</v>
      </c>
      <c r="E221" s="2322">
        <v>40165</v>
      </c>
      <c r="F221" s="2338">
        <v>12948554</v>
      </c>
      <c r="G221" s="1074"/>
      <c r="H221" s="1074"/>
      <c r="I221" s="1074"/>
      <c r="J221" s="1074"/>
      <c r="K221" s="2271"/>
      <c r="L221" s="2271" t="s">
        <v>1857</v>
      </c>
    </row>
    <row r="222" spans="1:13" x14ac:dyDescent="0.15">
      <c r="A222" s="2335"/>
      <c r="B222" s="2335"/>
      <c r="C222" s="2335"/>
      <c r="D222" s="2335"/>
      <c r="E222" s="2324"/>
      <c r="F222" s="2340"/>
      <c r="G222" s="1074"/>
      <c r="H222" s="1074"/>
      <c r="I222" s="1074"/>
      <c r="J222" s="1074"/>
      <c r="K222" s="2272"/>
      <c r="L222" s="2272"/>
    </row>
    <row r="223" spans="1:13" ht="27" x14ac:dyDescent="0.15">
      <c r="A223" s="1073" t="s">
        <v>1472</v>
      </c>
      <c r="B223" s="1070" t="s">
        <v>1473</v>
      </c>
      <c r="C223" s="1070" t="s">
        <v>440</v>
      </c>
      <c r="D223" s="1071" t="s">
        <v>441</v>
      </c>
      <c r="E223" s="1068">
        <v>40165</v>
      </c>
      <c r="F223" s="1074">
        <v>12858938</v>
      </c>
      <c r="G223" s="1074"/>
      <c r="H223" s="1074"/>
      <c r="I223" s="1074"/>
      <c r="J223" s="1074"/>
      <c r="K223" s="1099" t="s">
        <v>1857</v>
      </c>
      <c r="L223" s="1099"/>
    </row>
    <row r="224" spans="1:13" ht="27" x14ac:dyDescent="0.15">
      <c r="A224" s="1073" t="s">
        <v>1476</v>
      </c>
      <c r="B224" s="1070" t="s">
        <v>1477</v>
      </c>
      <c r="C224" s="1070" t="s">
        <v>372</v>
      </c>
      <c r="D224" s="1071" t="s">
        <v>373</v>
      </c>
      <c r="E224" s="1068">
        <v>40165</v>
      </c>
      <c r="F224" s="1074">
        <v>9938360</v>
      </c>
      <c r="G224" s="1074"/>
      <c r="H224" s="1074"/>
      <c r="I224" s="1074"/>
      <c r="J224" s="1074"/>
      <c r="K224" s="1099"/>
      <c r="L224" s="1099" t="s">
        <v>1857</v>
      </c>
    </row>
    <row r="225" spans="1:12" ht="27" x14ac:dyDescent="0.15">
      <c r="A225" s="1073" t="s">
        <v>1481</v>
      </c>
      <c r="B225" s="1070" t="s">
        <v>1482</v>
      </c>
      <c r="C225" s="1070" t="s">
        <v>935</v>
      </c>
      <c r="D225" s="1071">
        <v>76283935</v>
      </c>
      <c r="E225" s="1068">
        <v>40165</v>
      </c>
      <c r="F225" s="1074">
        <v>3461670</v>
      </c>
      <c r="G225" s="1074"/>
      <c r="H225" s="1074"/>
      <c r="I225" s="1074"/>
      <c r="J225" s="1074"/>
      <c r="K225" s="1099" t="s">
        <v>1857</v>
      </c>
      <c r="L225" s="1099"/>
    </row>
    <row r="226" spans="1:12" ht="18" x14ac:dyDescent="0.15">
      <c r="A226" s="1073" t="s">
        <v>1485</v>
      </c>
      <c r="B226" s="1070" t="s">
        <v>1486</v>
      </c>
      <c r="C226" s="1070" t="s">
        <v>917</v>
      </c>
      <c r="D226" s="1071" t="s">
        <v>918</v>
      </c>
      <c r="E226" s="1068">
        <v>40169</v>
      </c>
      <c r="F226" s="1074">
        <v>4994814</v>
      </c>
      <c r="G226" s="1074"/>
      <c r="H226" s="1074"/>
      <c r="I226" s="1074"/>
      <c r="J226" s="1074"/>
      <c r="K226" s="1099" t="s">
        <v>1857</v>
      </c>
      <c r="L226" s="1099"/>
    </row>
    <row r="227" spans="1:12" ht="27" x14ac:dyDescent="0.15">
      <c r="A227" s="1073" t="s">
        <v>1489</v>
      </c>
      <c r="B227" s="1070" t="s">
        <v>1493</v>
      </c>
      <c r="C227" s="1070" t="s">
        <v>1491</v>
      </c>
      <c r="D227" s="1071" t="s">
        <v>1492</v>
      </c>
      <c r="E227" s="1068">
        <v>40169</v>
      </c>
      <c r="F227" s="1074">
        <v>7890362</v>
      </c>
      <c r="G227" s="1074"/>
      <c r="H227" s="1074"/>
      <c r="I227" s="1074"/>
      <c r="J227" s="1074"/>
      <c r="K227" s="1099" t="s">
        <v>1857</v>
      </c>
      <c r="L227" s="1099"/>
    </row>
    <row r="228" spans="1:12" ht="18" x14ac:dyDescent="0.15">
      <c r="A228" s="1073" t="s">
        <v>1495</v>
      </c>
      <c r="B228" s="1070" t="s">
        <v>1496</v>
      </c>
      <c r="C228" s="1070" t="s">
        <v>1497</v>
      </c>
      <c r="D228" s="1071" t="s">
        <v>76</v>
      </c>
      <c r="E228" s="1068">
        <v>40169</v>
      </c>
      <c r="F228" s="1074">
        <v>13818233</v>
      </c>
      <c r="G228" s="1074"/>
      <c r="H228" s="1074"/>
      <c r="I228" s="1074"/>
      <c r="J228" s="1074"/>
      <c r="K228" s="1099"/>
      <c r="L228" s="1099" t="s">
        <v>1857</v>
      </c>
    </row>
    <row r="229" spans="1:12" ht="24" customHeight="1" x14ac:dyDescent="0.15">
      <c r="A229" s="2329" t="s">
        <v>1515</v>
      </c>
      <c r="B229" s="2329" t="s">
        <v>1516</v>
      </c>
      <c r="C229" s="2329" t="s">
        <v>1517</v>
      </c>
      <c r="D229" s="2287" t="s">
        <v>1518</v>
      </c>
      <c r="E229" s="2322">
        <v>40171</v>
      </c>
      <c r="F229" s="2338">
        <v>634958664</v>
      </c>
      <c r="G229" s="1074"/>
      <c r="H229" s="1074"/>
      <c r="I229" s="1074"/>
      <c r="J229" s="1074"/>
      <c r="K229" s="2271"/>
      <c r="L229" s="2268" t="s">
        <v>1857</v>
      </c>
    </row>
    <row r="230" spans="1:12" ht="24" customHeight="1" x14ac:dyDescent="0.15">
      <c r="A230" s="2335"/>
      <c r="B230" s="2335"/>
      <c r="C230" s="2335"/>
      <c r="D230" s="2348"/>
      <c r="E230" s="2324"/>
      <c r="F230" s="2340"/>
      <c r="G230" s="1074"/>
      <c r="H230" s="1074"/>
      <c r="I230" s="1074"/>
      <c r="J230" s="1074"/>
      <c r="K230" s="2272"/>
      <c r="L230" s="2270"/>
    </row>
    <row r="231" spans="1:12" ht="18" x14ac:dyDescent="0.15">
      <c r="A231" s="1073" t="s">
        <v>1527</v>
      </c>
      <c r="B231" s="1070" t="s">
        <v>1570</v>
      </c>
      <c r="C231" s="1070" t="s">
        <v>258</v>
      </c>
      <c r="D231" s="1071" t="s">
        <v>259</v>
      </c>
      <c r="E231" s="1068">
        <v>40175</v>
      </c>
      <c r="F231" s="1074">
        <v>115464288</v>
      </c>
      <c r="G231" s="1074"/>
      <c r="H231" s="1074"/>
      <c r="I231" s="1074"/>
      <c r="J231" s="1074"/>
      <c r="K231" s="1099"/>
      <c r="L231" s="1099" t="s">
        <v>1857</v>
      </c>
    </row>
    <row r="232" spans="1:12" x14ac:dyDescent="0.15">
      <c r="A232" s="2329" t="s">
        <v>1524</v>
      </c>
      <c r="B232" s="2329" t="s">
        <v>1577</v>
      </c>
      <c r="C232" s="2329" t="s">
        <v>1525</v>
      </c>
      <c r="D232" s="2329" t="s">
        <v>1578</v>
      </c>
      <c r="E232" s="2322">
        <v>40176</v>
      </c>
      <c r="F232" s="2322"/>
      <c r="G232" s="1074"/>
      <c r="H232" s="1074"/>
      <c r="I232" s="1074"/>
      <c r="J232" s="1074"/>
      <c r="K232" s="2268"/>
      <c r="L232" s="2268" t="s">
        <v>1857</v>
      </c>
    </row>
    <row r="233" spans="1:12" ht="19.5" customHeight="1" x14ac:dyDescent="0.15">
      <c r="A233" s="2334"/>
      <c r="B233" s="2334"/>
      <c r="C233" s="2334"/>
      <c r="D233" s="2334"/>
      <c r="E233" s="2347"/>
      <c r="F233" s="2347"/>
      <c r="G233" s="1074"/>
      <c r="H233" s="1074"/>
      <c r="I233" s="1074"/>
      <c r="J233" s="1074"/>
      <c r="K233" s="2354"/>
      <c r="L233" s="2269"/>
    </row>
    <row r="234" spans="1:12" x14ac:dyDescent="0.15">
      <c r="A234" s="2335"/>
      <c r="B234" s="2335"/>
      <c r="C234" s="2335"/>
      <c r="D234" s="2335"/>
      <c r="E234" s="2348"/>
      <c r="F234" s="2348"/>
      <c r="G234" s="1074"/>
      <c r="H234" s="1074"/>
      <c r="I234" s="1074"/>
      <c r="J234" s="1074"/>
      <c r="K234" s="2355"/>
      <c r="L234" s="2270"/>
    </row>
    <row r="235" spans="1:12" ht="18" x14ac:dyDescent="0.15">
      <c r="A235" s="1073" t="s">
        <v>1531</v>
      </c>
      <c r="B235" s="1070" t="s">
        <v>1526</v>
      </c>
      <c r="C235" s="1070" t="s">
        <v>819</v>
      </c>
      <c r="D235" s="1071" t="s">
        <v>608</v>
      </c>
      <c r="E235" s="1068">
        <v>40176</v>
      </c>
      <c r="F235" s="1074">
        <v>13816647</v>
      </c>
      <c r="G235" s="1074"/>
      <c r="H235" s="1074"/>
      <c r="I235" s="1074"/>
      <c r="J235" s="1074"/>
      <c r="K235" s="1099"/>
      <c r="L235" s="1099" t="s">
        <v>1857</v>
      </c>
    </row>
    <row r="236" spans="1:12" ht="36" x14ac:dyDescent="0.15">
      <c r="A236" s="1073" t="s">
        <v>1538</v>
      </c>
      <c r="B236" s="1070" t="s">
        <v>1528</v>
      </c>
      <c r="C236" s="1070" t="s">
        <v>1529</v>
      </c>
      <c r="D236" s="1071" t="s">
        <v>1026</v>
      </c>
      <c r="E236" s="1068">
        <v>40176</v>
      </c>
      <c r="F236" s="1074">
        <v>1990013</v>
      </c>
      <c r="G236" s="1074"/>
      <c r="H236" s="1074"/>
      <c r="I236" s="1074"/>
      <c r="J236" s="1074"/>
      <c r="K236" s="1099" t="s">
        <v>1857</v>
      </c>
      <c r="L236" s="1099"/>
    </row>
    <row r="237" spans="1:12" ht="18" x14ac:dyDescent="0.15">
      <c r="A237" s="1073" t="s">
        <v>1539</v>
      </c>
      <c r="B237" s="1070" t="s">
        <v>1549</v>
      </c>
      <c r="C237" s="1070" t="s">
        <v>1550</v>
      </c>
      <c r="D237" s="1071" t="s">
        <v>1551</v>
      </c>
      <c r="E237" s="1068">
        <v>40176</v>
      </c>
      <c r="F237" s="1074">
        <v>8935041</v>
      </c>
      <c r="G237" s="1074"/>
      <c r="H237" s="1074"/>
      <c r="I237" s="1074"/>
      <c r="J237" s="1074"/>
      <c r="K237" s="1099"/>
      <c r="L237" s="1099" t="s">
        <v>1857</v>
      </c>
    </row>
    <row r="238" spans="1:12" ht="27" x14ac:dyDescent="0.15">
      <c r="A238" s="1073" t="s">
        <v>1540</v>
      </c>
      <c r="B238" s="1070" t="s">
        <v>1555</v>
      </c>
      <c r="C238" s="1070" t="s">
        <v>1556</v>
      </c>
      <c r="D238" s="1071" t="s">
        <v>777</v>
      </c>
      <c r="E238" s="1068">
        <v>40176</v>
      </c>
      <c r="F238" s="1074">
        <v>9953280</v>
      </c>
      <c r="G238" s="1074"/>
      <c r="H238" s="1074"/>
      <c r="I238" s="1074"/>
      <c r="J238" s="1074"/>
      <c r="K238" s="1099"/>
      <c r="L238" s="1099" t="s">
        <v>1857</v>
      </c>
    </row>
    <row r="239" spans="1:12" ht="18" x14ac:dyDescent="0.15">
      <c r="A239" s="1073" t="s">
        <v>1541</v>
      </c>
      <c r="B239" s="1070" t="s">
        <v>1562</v>
      </c>
      <c r="C239" s="1070" t="s">
        <v>196</v>
      </c>
      <c r="D239" s="1071" t="s">
        <v>197</v>
      </c>
      <c r="E239" s="1068">
        <v>40176</v>
      </c>
      <c r="F239" s="1074">
        <v>12947286</v>
      </c>
      <c r="G239" s="1074"/>
      <c r="H239" s="1074"/>
      <c r="I239" s="1074"/>
      <c r="J239" s="1074"/>
      <c r="K239" s="1099" t="s">
        <v>1857</v>
      </c>
      <c r="L239" s="1099"/>
    </row>
    <row r="240" spans="1:12" ht="18" x14ac:dyDescent="0.15">
      <c r="A240" s="1073" t="s">
        <v>1542</v>
      </c>
      <c r="B240" s="1070" t="s">
        <v>1560</v>
      </c>
      <c r="C240" s="1070" t="s">
        <v>940</v>
      </c>
      <c r="D240" s="1071" t="s">
        <v>82</v>
      </c>
      <c r="E240" s="1068">
        <v>40176</v>
      </c>
      <c r="F240" s="1074">
        <v>9966305</v>
      </c>
      <c r="G240" s="1074"/>
      <c r="H240" s="1074"/>
      <c r="I240" s="1074"/>
      <c r="J240" s="1074"/>
      <c r="K240" s="1099" t="s">
        <v>1857</v>
      </c>
      <c r="L240" s="1099"/>
    </row>
    <row r="241" spans="1:12" ht="27" x14ac:dyDescent="0.15">
      <c r="A241" s="1073" t="s">
        <v>1543</v>
      </c>
      <c r="B241" s="1070" t="s">
        <v>1568</v>
      </c>
      <c r="C241" s="1070" t="s">
        <v>861</v>
      </c>
      <c r="D241" s="1071" t="s">
        <v>1569</v>
      </c>
      <c r="E241" s="1068">
        <v>40176</v>
      </c>
      <c r="F241" s="1074">
        <v>9948956</v>
      </c>
      <c r="G241" s="1074"/>
      <c r="H241" s="1074"/>
      <c r="I241" s="1074"/>
      <c r="J241" s="1074"/>
      <c r="K241" s="1099" t="s">
        <v>1857</v>
      </c>
      <c r="L241" s="1099"/>
    </row>
    <row r="242" spans="1:12" ht="18" x14ac:dyDescent="0.15">
      <c r="A242" s="1073" t="s">
        <v>1544</v>
      </c>
      <c r="B242" s="1070" t="s">
        <v>1545</v>
      </c>
      <c r="C242" s="1070" t="s">
        <v>940</v>
      </c>
      <c r="D242" s="1071" t="s">
        <v>82</v>
      </c>
      <c r="E242" s="1068">
        <v>40176</v>
      </c>
      <c r="F242" s="1074">
        <v>3431995</v>
      </c>
      <c r="G242" s="1074"/>
      <c r="H242" s="1074"/>
      <c r="I242" s="1074"/>
      <c r="J242" s="1074"/>
      <c r="K242" s="1099" t="s">
        <v>1857</v>
      </c>
      <c r="L242" s="1099"/>
    </row>
    <row r="243" spans="1:12" x14ac:dyDescent="0.15">
      <c r="A243" s="1073"/>
      <c r="B243" s="1070"/>
      <c r="C243" s="1070"/>
      <c r="D243" s="1071"/>
      <c r="E243" s="1068"/>
      <c r="F243" s="1074"/>
      <c r="G243" s="1074"/>
      <c r="H243" s="1074"/>
      <c r="I243" s="1074"/>
      <c r="J243" s="1074"/>
      <c r="K243" s="1068"/>
      <c r="L243" s="1068"/>
    </row>
    <row r="244" spans="1:12" x14ac:dyDescent="0.15">
      <c r="E244" s="1087"/>
      <c r="F244" s="1088"/>
      <c r="L244" s="1088"/>
    </row>
    <row r="245" spans="1:12" x14ac:dyDescent="0.15">
      <c r="E245" s="1087"/>
      <c r="F245" s="1088"/>
    </row>
    <row r="246" spans="1:12" x14ac:dyDescent="0.15">
      <c r="E246" s="1087"/>
      <c r="F246" s="1088"/>
    </row>
    <row r="247" spans="1:12" x14ac:dyDescent="0.15">
      <c r="E247" s="1087"/>
      <c r="F247" s="1088"/>
    </row>
    <row r="248" spans="1:12" x14ac:dyDescent="0.15">
      <c r="E248" s="1087"/>
      <c r="F248" s="1088"/>
    </row>
    <row r="249" spans="1:12" x14ac:dyDescent="0.15">
      <c r="E249" s="1087"/>
      <c r="F249" s="1088"/>
    </row>
    <row r="250" spans="1:12" x14ac:dyDescent="0.15">
      <c r="E250" s="1087"/>
      <c r="F250" s="1088"/>
    </row>
    <row r="251" spans="1:12" x14ac:dyDescent="0.15">
      <c r="E251" s="1087"/>
      <c r="F251" s="1088"/>
    </row>
    <row r="252" spans="1:12" x14ac:dyDescent="0.15">
      <c r="E252" s="1087"/>
      <c r="F252" s="1088"/>
    </row>
    <row r="253" spans="1:12" x14ac:dyDescent="0.15">
      <c r="E253" s="1087"/>
      <c r="F253" s="1088"/>
    </row>
    <row r="254" spans="1:12" x14ac:dyDescent="0.15">
      <c r="E254" s="1087"/>
      <c r="F254" s="1088"/>
    </row>
    <row r="255" spans="1:12" x14ac:dyDescent="0.15">
      <c r="E255" s="1087"/>
      <c r="F255" s="1088"/>
    </row>
    <row r="256" spans="1:12" x14ac:dyDescent="0.15">
      <c r="E256" s="1087"/>
      <c r="F256" s="1088"/>
    </row>
    <row r="257" spans="5:6" x14ac:dyDescent="0.15">
      <c r="E257" s="1087"/>
      <c r="F257" s="1088"/>
    </row>
    <row r="258" spans="5:6" x14ac:dyDescent="0.15">
      <c r="E258" s="1087"/>
      <c r="F258" s="1088"/>
    </row>
  </sheetData>
  <mergeCells count="157">
    <mergeCell ref="L232:L234"/>
    <mergeCell ref="A232:A234"/>
    <mergeCell ref="B232:B234"/>
    <mergeCell ref="C232:C234"/>
    <mergeCell ref="D232:D234"/>
    <mergeCell ref="E232:E234"/>
    <mergeCell ref="F232:F234"/>
    <mergeCell ref="K232:K234"/>
    <mergeCell ref="L3:L4"/>
    <mergeCell ref="L108:L113"/>
    <mergeCell ref="L122:L127"/>
    <mergeCell ref="L178:L182"/>
    <mergeCell ref="A229:A230"/>
    <mergeCell ref="B229:B230"/>
    <mergeCell ref="C229:C230"/>
    <mergeCell ref="D229:D230"/>
    <mergeCell ref="E229:E230"/>
    <mergeCell ref="F229:F230"/>
    <mergeCell ref="F221:F222"/>
    <mergeCell ref="K221:K222"/>
    <mergeCell ref="E221:E222"/>
    <mergeCell ref="A221:A222"/>
    <mergeCell ref="B221:B222"/>
    <mergeCell ref="C221:C222"/>
    <mergeCell ref="D221:D222"/>
    <mergeCell ref="L221:L222"/>
    <mergeCell ref="K218:K219"/>
    <mergeCell ref="L218:L219"/>
    <mergeCell ref="A218:A219"/>
    <mergeCell ref="B218:B219"/>
    <mergeCell ref="C218:C219"/>
    <mergeCell ref="D218:D219"/>
    <mergeCell ref="E218:E219"/>
    <mergeCell ref="F218:F219"/>
    <mergeCell ref="A193:A195"/>
    <mergeCell ref="F193:F195"/>
    <mergeCell ref="G193:G195"/>
    <mergeCell ref="H193:H195"/>
    <mergeCell ref="K211:K213"/>
    <mergeCell ref="L211:L213"/>
    <mergeCell ref="A211:A213"/>
    <mergeCell ref="B211:B213"/>
    <mergeCell ref="C211:C213"/>
    <mergeCell ref="D211:D213"/>
    <mergeCell ref="E211:E213"/>
    <mergeCell ref="F211:F213"/>
    <mergeCell ref="A178:A182"/>
    <mergeCell ref="F178:F182"/>
    <mergeCell ref="A183:A185"/>
    <mergeCell ref="F183:F185"/>
    <mergeCell ref="L200:L207"/>
    <mergeCell ref="L193:L195"/>
    <mergeCell ref="L186:L187"/>
    <mergeCell ref="K186:K187"/>
    <mergeCell ref="A186:A187"/>
    <mergeCell ref="F186:F187"/>
    <mergeCell ref="K189:K192"/>
    <mergeCell ref="L189:L192"/>
    <mergeCell ref="A189:A192"/>
    <mergeCell ref="B189:B192"/>
    <mergeCell ref="C189:C192"/>
    <mergeCell ref="D189:D192"/>
    <mergeCell ref="E189:E192"/>
    <mergeCell ref="F189:F192"/>
    <mergeCell ref="A200:A207"/>
    <mergeCell ref="F200:F207"/>
    <mergeCell ref="K200:K207"/>
    <mergeCell ref="K193:K195"/>
    <mergeCell ref="I193:I195"/>
    <mergeCell ref="J193:J195"/>
    <mergeCell ref="A118:A121"/>
    <mergeCell ref="F118:F121"/>
    <mergeCell ref="L93:L96"/>
    <mergeCell ref="F93:F96"/>
    <mergeCell ref="K93:K96"/>
    <mergeCell ref="A93:A96"/>
    <mergeCell ref="A122:A127"/>
    <mergeCell ref="F122:F127"/>
    <mergeCell ref="K173:K177"/>
    <mergeCell ref="G173:G177"/>
    <mergeCell ref="H173:H177"/>
    <mergeCell ref="F173:F177"/>
    <mergeCell ref="A173:A177"/>
    <mergeCell ref="F108:F113"/>
    <mergeCell ref="A108:A113"/>
    <mergeCell ref="A102:A107"/>
    <mergeCell ref="F102:F107"/>
    <mergeCell ref="G102:G107"/>
    <mergeCell ref="H102:H107"/>
    <mergeCell ref="I102:I107"/>
    <mergeCell ref="J102:J107"/>
    <mergeCell ref="L97:L101"/>
    <mergeCell ref="A97:A101"/>
    <mergeCell ref="F97:F101"/>
    <mergeCell ref="F85:F86"/>
    <mergeCell ref="G85:G86"/>
    <mergeCell ref="H85:H86"/>
    <mergeCell ref="I85:I86"/>
    <mergeCell ref="J85:J86"/>
    <mergeCell ref="L87:L92"/>
    <mergeCell ref="A87:A92"/>
    <mergeCell ref="F87:F92"/>
    <mergeCell ref="K87:K92"/>
    <mergeCell ref="A62:A66"/>
    <mergeCell ref="F62:F66"/>
    <mergeCell ref="F58:F61"/>
    <mergeCell ref="K58:K61"/>
    <mergeCell ref="A58:A61"/>
    <mergeCell ref="E85:E86"/>
    <mergeCell ref="A85:A86"/>
    <mergeCell ref="B85:B86"/>
    <mergeCell ref="A1:F1"/>
    <mergeCell ref="A2:F2"/>
    <mergeCell ref="E3:E4"/>
    <mergeCell ref="F3:F4"/>
    <mergeCell ref="K44:K47"/>
    <mergeCell ref="A44:A47"/>
    <mergeCell ref="F44:F47"/>
    <mergeCell ref="K40:K43"/>
    <mergeCell ref="A40:A43"/>
    <mergeCell ref="F40:F43"/>
    <mergeCell ref="C85:C86"/>
    <mergeCell ref="D85:D86"/>
    <mergeCell ref="K67:K70"/>
    <mergeCell ref="A67:A70"/>
    <mergeCell ref="F67:F70"/>
    <mergeCell ref="K85:K86"/>
    <mergeCell ref="L58:L61"/>
    <mergeCell ref="L52:L56"/>
    <mergeCell ref="L48:L51"/>
    <mergeCell ref="K3:K4"/>
    <mergeCell ref="A3:A4"/>
    <mergeCell ref="B3:B4"/>
    <mergeCell ref="K52:K56"/>
    <mergeCell ref="F52:F56"/>
    <mergeCell ref="A52:A56"/>
    <mergeCell ref="K48:K51"/>
    <mergeCell ref="F48:F51"/>
    <mergeCell ref="A48:A51"/>
    <mergeCell ref="L44:L47"/>
    <mergeCell ref="L40:L43"/>
    <mergeCell ref="L183:L185"/>
    <mergeCell ref="L229:L230"/>
    <mergeCell ref="K229:K230"/>
    <mergeCell ref="K122:K127"/>
    <mergeCell ref="K178:K182"/>
    <mergeCell ref="K183:K185"/>
    <mergeCell ref="L173:L177"/>
    <mergeCell ref="L67:L70"/>
    <mergeCell ref="L62:L66"/>
    <mergeCell ref="K62:K66"/>
    <mergeCell ref="L85:L86"/>
    <mergeCell ref="L102:L107"/>
    <mergeCell ref="K118:K121"/>
    <mergeCell ref="L118:L121"/>
    <mergeCell ref="K97:K101"/>
    <mergeCell ref="K102:K107"/>
  </mergeCells>
  <pageMargins left="0.70866141732283472" right="0.70866141732283472" top="0.74803149606299213" bottom="0.74803149606299213" header="0.31496062992125984" footer="0.31496062992125984"/>
  <pageSetup scale="95"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5:D21"/>
  <sheetViews>
    <sheetView workbookViewId="0">
      <selection activeCell="B9" sqref="B9:B12"/>
    </sheetView>
  </sheetViews>
  <sheetFormatPr baseColWidth="10" defaultRowHeight="15.75" x14ac:dyDescent="0.25"/>
  <cols>
    <col min="1" max="1" width="7.85546875" customWidth="1"/>
    <col min="2" max="2" width="45.42578125" style="87" customWidth="1"/>
    <col min="4" max="4" width="14.140625" customWidth="1"/>
  </cols>
  <sheetData>
    <row r="5" spans="1:4" ht="29.25" customHeight="1" x14ac:dyDescent="0.25">
      <c r="A5" s="1744" t="s">
        <v>293</v>
      </c>
      <c r="B5" s="2362" t="s">
        <v>326</v>
      </c>
      <c r="C5" s="1742" t="s">
        <v>313</v>
      </c>
      <c r="D5" s="1742" t="s">
        <v>330</v>
      </c>
    </row>
    <row r="6" spans="1:4" ht="27" customHeight="1" x14ac:dyDescent="0.25">
      <c r="A6" s="2359"/>
      <c r="B6" s="2363"/>
      <c r="C6" s="2150"/>
      <c r="D6" s="2150"/>
    </row>
    <row r="7" spans="1:4" ht="27.75" customHeight="1" x14ac:dyDescent="0.25">
      <c r="A7" s="2359"/>
      <c r="B7" s="2363"/>
      <c r="C7" s="2150"/>
      <c r="D7" s="2150"/>
    </row>
    <row r="8" spans="1:4" ht="47.25" customHeight="1" x14ac:dyDescent="0.25">
      <c r="A8" s="2220"/>
      <c r="B8" s="2364"/>
      <c r="C8" s="2018"/>
      <c r="D8" s="2018"/>
    </row>
    <row r="9" spans="1:4" ht="42" customHeight="1" x14ac:dyDescent="0.25">
      <c r="A9" s="1744" t="s">
        <v>294</v>
      </c>
      <c r="B9" s="2362" t="s">
        <v>327</v>
      </c>
      <c r="C9" s="1742" t="s">
        <v>302</v>
      </c>
      <c r="D9" s="1742" t="s">
        <v>331</v>
      </c>
    </row>
    <row r="10" spans="1:4" ht="30" customHeight="1" x14ac:dyDescent="0.25">
      <c r="A10" s="2175"/>
      <c r="B10" s="2365"/>
      <c r="C10" s="2150"/>
      <c r="D10" s="2150"/>
    </row>
    <row r="11" spans="1:4" ht="25.5" customHeight="1" x14ac:dyDescent="0.25">
      <c r="A11" s="2175"/>
      <c r="B11" s="2365"/>
      <c r="C11" s="2150"/>
      <c r="D11" s="2150"/>
    </row>
    <row r="12" spans="1:4" ht="33.75" customHeight="1" x14ac:dyDescent="0.25">
      <c r="A12" s="1745"/>
      <c r="B12" s="2366"/>
      <c r="C12" s="1743"/>
      <c r="D12" s="1743"/>
    </row>
    <row r="13" spans="1:4" ht="29.25" customHeight="1" x14ac:dyDescent="0.25">
      <c r="A13" s="1744" t="s">
        <v>295</v>
      </c>
      <c r="B13" s="1693" t="s">
        <v>328</v>
      </c>
      <c r="C13" s="1744" t="s">
        <v>302</v>
      </c>
      <c r="D13" s="1744" t="s">
        <v>332</v>
      </c>
    </row>
    <row r="14" spans="1:4" ht="20.25" customHeight="1" x14ac:dyDescent="0.25">
      <c r="A14" s="2359"/>
      <c r="B14" s="2360"/>
      <c r="C14" s="2359"/>
      <c r="D14" s="2359"/>
    </row>
    <row r="15" spans="1:4" ht="39.75" customHeight="1" x14ac:dyDescent="0.25">
      <c r="A15" s="2359"/>
      <c r="B15" s="2360"/>
      <c r="C15" s="2359"/>
      <c r="D15" s="2359"/>
    </row>
    <row r="16" spans="1:4" ht="35.25" customHeight="1" x14ac:dyDescent="0.25">
      <c r="A16" s="2359"/>
      <c r="B16" s="2360"/>
      <c r="C16" s="2359"/>
      <c r="D16" s="2359"/>
    </row>
    <row r="17" spans="1:4" ht="40.5" customHeight="1" x14ac:dyDescent="0.25">
      <c r="A17" s="2220"/>
      <c r="B17" s="2361"/>
      <c r="C17" s="2220"/>
      <c r="D17" s="2220"/>
    </row>
    <row r="18" spans="1:4" ht="21" customHeight="1" x14ac:dyDescent="0.25">
      <c r="A18" s="1744" t="s">
        <v>305</v>
      </c>
      <c r="B18" s="1693" t="s">
        <v>329</v>
      </c>
      <c r="C18" s="1744" t="s">
        <v>302</v>
      </c>
      <c r="D18" s="1744" t="s">
        <v>303</v>
      </c>
    </row>
    <row r="19" spans="1:4" ht="32.25" customHeight="1" x14ac:dyDescent="0.25">
      <c r="A19" s="2175"/>
      <c r="B19" s="1691"/>
      <c r="C19" s="2175"/>
      <c r="D19" s="2175"/>
    </row>
    <row r="20" spans="1:4" ht="35.25" customHeight="1" x14ac:dyDescent="0.25">
      <c r="A20" s="2175"/>
      <c r="B20" s="1691"/>
      <c r="C20" s="2175"/>
      <c r="D20" s="2175"/>
    </row>
    <row r="21" spans="1:4" ht="45.75" customHeight="1" x14ac:dyDescent="0.25">
      <c r="A21" s="1745"/>
      <c r="B21" s="1692"/>
      <c r="C21" s="1745"/>
      <c r="D21" s="1745"/>
    </row>
  </sheetData>
  <mergeCells count="16">
    <mergeCell ref="A5:A8"/>
    <mergeCell ref="B5:B8"/>
    <mergeCell ref="C5:C8"/>
    <mergeCell ref="D5:D8"/>
    <mergeCell ref="A9:A12"/>
    <mergeCell ref="B9:B12"/>
    <mergeCell ref="C9:C12"/>
    <mergeCell ref="D9:D12"/>
    <mergeCell ref="A13:A17"/>
    <mergeCell ref="B13:B17"/>
    <mergeCell ref="C13:C17"/>
    <mergeCell ref="D13:D17"/>
    <mergeCell ref="A18:A21"/>
    <mergeCell ref="B18:B21"/>
    <mergeCell ref="C18:C21"/>
    <mergeCell ref="D18:D21"/>
  </mergeCells>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F0"/>
  </sheetPr>
  <dimension ref="A1:M131"/>
  <sheetViews>
    <sheetView zoomScale="70" zoomScaleNormal="70" workbookViewId="0">
      <pane xSplit="5" ySplit="4" topLeftCell="F32" activePane="bottomRight" state="frozen"/>
      <selection pane="topRight" activeCell="E1" sqref="E1"/>
      <selection pane="bottomLeft" activeCell="A9" sqref="A9"/>
      <selection pane="bottomRight" activeCell="D41" sqref="D41:D45"/>
    </sheetView>
  </sheetViews>
  <sheetFormatPr baseColWidth="10" defaultRowHeight="12.75" x14ac:dyDescent="0.2"/>
  <cols>
    <col min="1" max="1" width="6.42578125" style="105" customWidth="1"/>
    <col min="2" max="2" width="9.7109375" style="2" customWidth="1"/>
    <col min="3" max="3" width="8.28515625" style="2" customWidth="1"/>
    <col min="4" max="4" width="38" style="2" customWidth="1"/>
    <col min="5" max="5" width="17.42578125" style="2" customWidth="1"/>
    <col min="6" max="6" width="12.85546875" style="2" customWidth="1"/>
    <col min="7" max="7" width="13.85546875" style="2" customWidth="1"/>
    <col min="8" max="8" width="16.28515625" style="27" customWidth="1"/>
    <col min="9" max="12" width="11.42578125" style="63" hidden="1" customWidth="1"/>
    <col min="13" max="13" width="19.42578125" style="2" customWidth="1"/>
    <col min="14" max="16384" width="11.42578125" style="2"/>
  </cols>
  <sheetData>
    <row r="1" spans="1:13" x14ac:dyDescent="0.2">
      <c r="A1" s="120"/>
      <c r="B1" s="44"/>
      <c r="C1" s="121"/>
      <c r="D1" s="1"/>
      <c r="E1" s="1"/>
      <c r="F1" s="122"/>
      <c r="G1" s="122"/>
      <c r="H1" s="129"/>
      <c r="I1" s="123"/>
      <c r="J1" s="123"/>
      <c r="K1" s="123"/>
      <c r="L1" s="123"/>
      <c r="M1" s="124"/>
    </row>
    <row r="2" spans="1:13" x14ac:dyDescent="0.2">
      <c r="A2" s="125" t="s">
        <v>567</v>
      </c>
      <c r="B2" s="4"/>
      <c r="C2" s="5"/>
      <c r="D2" s="4"/>
      <c r="E2" s="4"/>
      <c r="F2" s="4"/>
      <c r="G2" s="4"/>
      <c r="H2" s="6"/>
      <c r="I2" s="55"/>
      <c r="J2" s="55"/>
      <c r="K2" s="55"/>
      <c r="L2" s="55"/>
      <c r="M2" s="126"/>
    </row>
    <row r="3" spans="1:13" x14ac:dyDescent="0.2">
      <c r="A3" s="127"/>
      <c r="B3" s="3"/>
      <c r="C3" s="7"/>
      <c r="D3" s="4"/>
      <c r="E3" s="4"/>
      <c r="F3" s="4"/>
      <c r="G3" s="4"/>
      <c r="H3" s="6"/>
      <c r="I3" s="55"/>
      <c r="J3" s="55"/>
      <c r="K3" s="55"/>
      <c r="L3" s="55"/>
      <c r="M3" s="128"/>
    </row>
    <row r="4" spans="1:13" ht="51" x14ac:dyDescent="0.2">
      <c r="A4" s="135" t="s">
        <v>536</v>
      </c>
      <c r="B4" s="136" t="s">
        <v>537</v>
      </c>
      <c r="C4" s="131" t="s">
        <v>3</v>
      </c>
      <c r="D4" s="131" t="s">
        <v>4</v>
      </c>
      <c r="E4" s="132" t="s">
        <v>6</v>
      </c>
      <c r="F4" s="132" t="s">
        <v>21</v>
      </c>
      <c r="G4" s="131" t="s">
        <v>8</v>
      </c>
      <c r="H4" s="106" t="s">
        <v>13</v>
      </c>
      <c r="I4" s="133" t="s">
        <v>62</v>
      </c>
      <c r="J4" s="133" t="s">
        <v>59</v>
      </c>
      <c r="K4" s="133" t="s">
        <v>60</v>
      </c>
      <c r="L4" s="133" t="s">
        <v>61</v>
      </c>
      <c r="M4" s="134" t="s">
        <v>566</v>
      </c>
    </row>
    <row r="5" spans="1:13" s="27" customFormat="1" ht="25.5" customHeight="1" x14ac:dyDescent="0.2">
      <c r="A5" s="137">
        <v>1</v>
      </c>
      <c r="B5" s="2381" t="s">
        <v>529</v>
      </c>
      <c r="C5" s="30" t="s">
        <v>97</v>
      </c>
      <c r="D5" s="17" t="s">
        <v>538</v>
      </c>
      <c r="E5" s="17" t="s">
        <v>99</v>
      </c>
      <c r="F5" s="30" t="s">
        <v>100</v>
      </c>
      <c r="G5" s="31">
        <v>39906</v>
      </c>
      <c r="H5" s="130">
        <v>13765908</v>
      </c>
      <c r="I5" s="119" t="s">
        <v>65</v>
      </c>
      <c r="J5" s="60">
        <f>H5/2</f>
        <v>6882954</v>
      </c>
      <c r="K5" s="60"/>
      <c r="L5" s="60"/>
      <c r="M5" s="138">
        <v>13765908</v>
      </c>
    </row>
    <row r="6" spans="1:13" s="27" customFormat="1" ht="38.25" x14ac:dyDescent="0.2">
      <c r="A6" s="137">
        <v>2</v>
      </c>
      <c r="B6" s="2382"/>
      <c r="C6" s="148" t="s">
        <v>585</v>
      </c>
      <c r="D6" s="94" t="s">
        <v>539</v>
      </c>
      <c r="E6" s="17" t="s">
        <v>115</v>
      </c>
      <c r="F6" s="30" t="s">
        <v>116</v>
      </c>
      <c r="G6" s="95">
        <v>39918</v>
      </c>
      <c r="H6" s="22">
        <v>13494049</v>
      </c>
      <c r="I6" s="58"/>
      <c r="J6" s="58"/>
      <c r="K6" s="58"/>
      <c r="L6" s="58"/>
      <c r="M6" s="138">
        <v>13494049</v>
      </c>
    </row>
    <row r="7" spans="1:13" s="27" customFormat="1" ht="38.25" x14ac:dyDescent="0.2">
      <c r="A7" s="137">
        <v>3</v>
      </c>
      <c r="B7" s="2382"/>
      <c r="C7" s="148" t="s">
        <v>586</v>
      </c>
      <c r="D7" s="94" t="s">
        <v>540</v>
      </c>
      <c r="E7" s="17" t="s">
        <v>108</v>
      </c>
      <c r="F7" s="30" t="s">
        <v>109</v>
      </c>
      <c r="G7" s="95">
        <v>39919</v>
      </c>
      <c r="H7" s="22">
        <v>12994541</v>
      </c>
      <c r="I7" s="59" t="s">
        <v>65</v>
      </c>
      <c r="J7" s="58">
        <f>H7*50%</f>
        <v>6497270.5</v>
      </c>
      <c r="K7" s="58"/>
      <c r="L7" s="58"/>
      <c r="M7" s="138">
        <v>12994541</v>
      </c>
    </row>
    <row r="8" spans="1:13" s="27" customFormat="1" ht="25.5" x14ac:dyDescent="0.2">
      <c r="A8" s="137">
        <v>4</v>
      </c>
      <c r="B8" s="2382"/>
      <c r="C8" s="96" t="s">
        <v>120</v>
      </c>
      <c r="D8" s="94" t="s">
        <v>541</v>
      </c>
      <c r="E8" s="17" t="s">
        <v>87</v>
      </c>
      <c r="F8" s="30" t="s">
        <v>88</v>
      </c>
      <c r="G8" s="95">
        <v>39923</v>
      </c>
      <c r="H8" s="22">
        <v>13196347</v>
      </c>
      <c r="I8" s="58"/>
      <c r="J8" s="58"/>
      <c r="K8" s="58"/>
      <c r="L8" s="58"/>
      <c r="M8" s="138">
        <v>13196347</v>
      </c>
    </row>
    <row r="9" spans="1:13" s="27" customFormat="1" ht="25.5" x14ac:dyDescent="0.2">
      <c r="A9" s="137">
        <v>5</v>
      </c>
      <c r="B9" s="2382"/>
      <c r="C9" s="96" t="s">
        <v>135</v>
      </c>
      <c r="D9" s="94" t="s">
        <v>542</v>
      </c>
      <c r="E9" s="17" t="s">
        <v>115</v>
      </c>
      <c r="F9" s="30" t="s">
        <v>116</v>
      </c>
      <c r="G9" s="95">
        <v>39926</v>
      </c>
      <c r="H9" s="22">
        <v>11985708</v>
      </c>
      <c r="I9" s="58"/>
      <c r="J9" s="58"/>
      <c r="K9" s="58"/>
      <c r="L9" s="58"/>
      <c r="M9" s="138">
        <v>11985708</v>
      </c>
    </row>
    <row r="10" spans="1:13" s="27" customFormat="1" ht="38.25" x14ac:dyDescent="0.2">
      <c r="A10" s="137">
        <v>6</v>
      </c>
      <c r="B10" s="2382"/>
      <c r="C10" s="96" t="s">
        <v>144</v>
      </c>
      <c r="D10" s="94" t="s">
        <v>543</v>
      </c>
      <c r="E10" s="17" t="s">
        <v>154</v>
      </c>
      <c r="F10" s="30" t="s">
        <v>155</v>
      </c>
      <c r="G10" s="95">
        <v>39939</v>
      </c>
      <c r="H10" s="22">
        <v>7261356</v>
      </c>
      <c r="I10" s="58"/>
      <c r="J10" s="58"/>
      <c r="K10" s="58"/>
      <c r="L10" s="58"/>
      <c r="M10" s="138">
        <v>7261356</v>
      </c>
    </row>
    <row r="11" spans="1:13" s="27" customFormat="1" ht="51" x14ac:dyDescent="0.2">
      <c r="A11" s="137">
        <v>7</v>
      </c>
      <c r="B11" s="2382"/>
      <c r="C11" s="96" t="s">
        <v>146</v>
      </c>
      <c r="D11" s="94" t="s">
        <v>544</v>
      </c>
      <c r="E11" s="17" t="s">
        <v>163</v>
      </c>
      <c r="F11" s="30" t="s">
        <v>164</v>
      </c>
      <c r="G11" s="95">
        <v>39939</v>
      </c>
      <c r="H11" s="22">
        <v>8157132</v>
      </c>
      <c r="I11" s="58"/>
      <c r="J11" s="58"/>
      <c r="K11" s="58"/>
      <c r="L11" s="58"/>
      <c r="M11" s="138">
        <v>8157132</v>
      </c>
    </row>
    <row r="12" spans="1:13" s="27" customFormat="1" ht="25.5" x14ac:dyDescent="0.2">
      <c r="A12" s="137">
        <v>8</v>
      </c>
      <c r="B12" s="2382"/>
      <c r="C12" s="96" t="s">
        <v>148</v>
      </c>
      <c r="D12" s="94" t="s">
        <v>545</v>
      </c>
      <c r="E12" s="17" t="s">
        <v>108</v>
      </c>
      <c r="F12" s="30" t="s">
        <v>109</v>
      </c>
      <c r="G12" s="95">
        <v>39945</v>
      </c>
      <c r="H12" s="22">
        <v>12786532</v>
      </c>
      <c r="I12" s="58"/>
      <c r="J12" s="58"/>
      <c r="K12" s="58"/>
      <c r="L12" s="58"/>
      <c r="M12" s="138">
        <v>12786532</v>
      </c>
    </row>
    <row r="13" spans="1:13" s="27" customFormat="1" ht="25.5" x14ac:dyDescent="0.2">
      <c r="A13" s="137">
        <v>9</v>
      </c>
      <c r="B13" s="2382"/>
      <c r="C13" s="96" t="s">
        <v>149</v>
      </c>
      <c r="D13" s="94" t="s">
        <v>546</v>
      </c>
      <c r="E13" s="17" t="s">
        <v>172</v>
      </c>
      <c r="F13" s="30" t="s">
        <v>173</v>
      </c>
      <c r="G13" s="95">
        <v>39945</v>
      </c>
      <c r="H13" s="22">
        <v>13789928</v>
      </c>
      <c r="I13" s="58"/>
      <c r="J13" s="58"/>
      <c r="K13" s="58"/>
      <c r="L13" s="58"/>
      <c r="M13" s="138">
        <v>13789928</v>
      </c>
    </row>
    <row r="14" spans="1:13" s="27" customFormat="1" ht="25.5" x14ac:dyDescent="0.2">
      <c r="A14" s="137">
        <v>10</v>
      </c>
      <c r="B14" s="2382"/>
      <c r="C14" s="96" t="s">
        <v>150</v>
      </c>
      <c r="D14" s="94" t="s">
        <v>547</v>
      </c>
      <c r="E14" s="17" t="s">
        <v>41</v>
      </c>
      <c r="F14" s="30" t="s">
        <v>40</v>
      </c>
      <c r="G14" s="95">
        <v>39945</v>
      </c>
      <c r="H14" s="22">
        <v>13392803</v>
      </c>
      <c r="I14" s="58"/>
      <c r="J14" s="58"/>
      <c r="K14" s="58"/>
      <c r="L14" s="58"/>
      <c r="M14" s="138">
        <v>13392803</v>
      </c>
    </row>
    <row r="15" spans="1:13" s="27" customFormat="1" ht="25.5" x14ac:dyDescent="0.2">
      <c r="A15" s="137">
        <v>11</v>
      </c>
      <c r="B15" s="2382"/>
      <c r="C15" s="96" t="s">
        <v>194</v>
      </c>
      <c r="D15" s="94" t="s">
        <v>548</v>
      </c>
      <c r="E15" s="17" t="s">
        <v>196</v>
      </c>
      <c r="F15" s="30" t="s">
        <v>197</v>
      </c>
      <c r="G15" s="95">
        <v>39947</v>
      </c>
      <c r="H15" s="22">
        <v>9970417</v>
      </c>
      <c r="I15" s="58"/>
      <c r="J15" s="58"/>
      <c r="K15" s="58"/>
      <c r="L15" s="58"/>
      <c r="M15" s="138">
        <v>9970417</v>
      </c>
    </row>
    <row r="16" spans="1:13" s="27" customFormat="1" ht="25.5" x14ac:dyDescent="0.2">
      <c r="A16" s="137">
        <v>12</v>
      </c>
      <c r="B16" s="2382"/>
      <c r="C16" s="96" t="s">
        <v>201</v>
      </c>
      <c r="D16" s="94" t="s">
        <v>549</v>
      </c>
      <c r="E16" s="17" t="s">
        <v>205</v>
      </c>
      <c r="F16" s="30" t="s">
        <v>206</v>
      </c>
      <c r="G16" s="95">
        <v>39951</v>
      </c>
      <c r="H16" s="22">
        <v>10991326</v>
      </c>
      <c r="I16" s="58"/>
      <c r="J16" s="58"/>
      <c r="K16" s="58"/>
      <c r="L16" s="58"/>
      <c r="M16" s="138">
        <v>10991326</v>
      </c>
    </row>
    <row r="17" spans="1:13" s="27" customFormat="1" ht="30" customHeight="1" x14ac:dyDescent="0.2">
      <c r="A17" s="137">
        <v>13</v>
      </c>
      <c r="B17" s="2383"/>
      <c r="C17" s="96" t="s">
        <v>202</v>
      </c>
      <c r="D17" s="94" t="s">
        <v>550</v>
      </c>
      <c r="E17" s="17" t="s">
        <v>211</v>
      </c>
      <c r="F17" s="30" t="s">
        <v>212</v>
      </c>
      <c r="G17" s="95">
        <v>39953</v>
      </c>
      <c r="H17" s="22">
        <v>8992740</v>
      </c>
      <c r="I17" s="58"/>
      <c r="J17" s="58"/>
      <c r="K17" s="58"/>
      <c r="L17" s="58"/>
      <c r="M17" s="138">
        <v>8992740</v>
      </c>
    </row>
    <row r="18" spans="1:13" s="27" customFormat="1" ht="25.5" x14ac:dyDescent="0.2">
      <c r="A18" s="137">
        <v>14</v>
      </c>
      <c r="B18" s="2386" t="s">
        <v>565</v>
      </c>
      <c r="C18" s="96" t="s">
        <v>203</v>
      </c>
      <c r="D18" s="94" t="s">
        <v>551</v>
      </c>
      <c r="E18" s="17" t="s">
        <v>214</v>
      </c>
      <c r="F18" s="30" t="s">
        <v>215</v>
      </c>
      <c r="G18" s="95">
        <v>39954</v>
      </c>
      <c r="H18" s="22">
        <v>9985937</v>
      </c>
      <c r="I18" s="22"/>
      <c r="J18" s="22"/>
      <c r="K18" s="22"/>
      <c r="L18" s="22"/>
      <c r="M18" s="138">
        <v>9985937</v>
      </c>
    </row>
    <row r="19" spans="1:13" s="27" customFormat="1" ht="51" x14ac:dyDescent="0.2">
      <c r="A19" s="137">
        <v>15</v>
      </c>
      <c r="B19" s="2387"/>
      <c r="C19" s="96" t="s">
        <v>227</v>
      </c>
      <c r="D19" s="94" t="s">
        <v>552</v>
      </c>
      <c r="E19" s="17" t="s">
        <v>229</v>
      </c>
      <c r="F19" s="17" t="s">
        <v>230</v>
      </c>
      <c r="G19" s="95">
        <v>39965</v>
      </c>
      <c r="H19" s="22">
        <v>98729029</v>
      </c>
      <c r="I19" s="58"/>
      <c r="J19" s="58"/>
      <c r="K19" s="58"/>
      <c r="L19" s="58"/>
      <c r="M19" s="138">
        <v>98729029</v>
      </c>
    </row>
    <row r="20" spans="1:13" s="27" customFormat="1" ht="25.5" x14ac:dyDescent="0.2">
      <c r="A20" s="137">
        <v>16</v>
      </c>
      <c r="B20" s="2387"/>
      <c r="C20" s="96" t="s">
        <v>234</v>
      </c>
      <c r="D20" s="94" t="s">
        <v>553</v>
      </c>
      <c r="E20" s="17" t="s">
        <v>236</v>
      </c>
      <c r="F20" s="30" t="s">
        <v>237</v>
      </c>
      <c r="G20" s="95">
        <v>39965</v>
      </c>
      <c r="H20" s="22">
        <v>95220525</v>
      </c>
      <c r="I20" s="58"/>
      <c r="J20" s="58"/>
      <c r="K20" s="58"/>
      <c r="L20" s="58"/>
      <c r="M20" s="138">
        <v>95220525</v>
      </c>
    </row>
    <row r="21" spans="1:13" s="27" customFormat="1" ht="38.25" x14ac:dyDescent="0.2">
      <c r="A21" s="137">
        <v>17</v>
      </c>
      <c r="B21" s="2387"/>
      <c r="C21" s="96" t="s">
        <v>226</v>
      </c>
      <c r="D21" s="94" t="s">
        <v>554</v>
      </c>
      <c r="E21" s="17" t="s">
        <v>236</v>
      </c>
      <c r="F21" s="30" t="s">
        <v>237</v>
      </c>
      <c r="G21" s="95">
        <v>39965</v>
      </c>
      <c r="H21" s="22">
        <v>69508826</v>
      </c>
      <c r="I21" s="58"/>
      <c r="J21" s="58"/>
      <c r="K21" s="58"/>
      <c r="L21" s="58"/>
      <c r="M21" s="138">
        <v>69508826</v>
      </c>
    </row>
    <row r="22" spans="1:13" s="27" customFormat="1" ht="38.25" x14ac:dyDescent="0.2">
      <c r="A22" s="137">
        <v>18</v>
      </c>
      <c r="B22" s="2388"/>
      <c r="C22" s="96" t="s">
        <v>245</v>
      </c>
      <c r="D22" s="94" t="s">
        <v>555</v>
      </c>
      <c r="E22" s="17" t="s">
        <v>229</v>
      </c>
      <c r="F22" s="17" t="s">
        <v>230</v>
      </c>
      <c r="G22" s="95">
        <v>39965</v>
      </c>
      <c r="H22" s="22">
        <v>49228220</v>
      </c>
      <c r="I22" s="58"/>
      <c r="J22" s="58"/>
      <c r="K22" s="58"/>
      <c r="L22" s="58"/>
      <c r="M22" s="138">
        <v>49228220</v>
      </c>
    </row>
    <row r="23" spans="1:13" s="27" customFormat="1" ht="42.75" x14ac:dyDescent="0.2">
      <c r="A23" s="137">
        <v>19</v>
      </c>
      <c r="B23" s="116" t="s">
        <v>568</v>
      </c>
      <c r="C23" s="96" t="s">
        <v>248</v>
      </c>
      <c r="D23" s="94" t="s">
        <v>556</v>
      </c>
      <c r="E23" s="17" t="s">
        <v>250</v>
      </c>
      <c r="F23" s="30" t="s">
        <v>251</v>
      </c>
      <c r="G23" s="95">
        <v>39974</v>
      </c>
      <c r="H23" s="22">
        <v>4995120</v>
      </c>
      <c r="I23" s="58"/>
      <c r="J23" s="58"/>
      <c r="K23" s="58"/>
      <c r="L23" s="58"/>
      <c r="M23" s="138">
        <v>4995120</v>
      </c>
    </row>
    <row r="24" spans="1:13" s="27" customFormat="1" ht="38.25" x14ac:dyDescent="0.2">
      <c r="A24" s="137">
        <v>20</v>
      </c>
      <c r="B24" s="2386" t="s">
        <v>565</v>
      </c>
      <c r="C24" s="96" t="s">
        <v>256</v>
      </c>
      <c r="D24" s="94" t="s">
        <v>557</v>
      </c>
      <c r="E24" s="17" t="s">
        <v>258</v>
      </c>
      <c r="F24" s="30" t="s">
        <v>259</v>
      </c>
      <c r="G24" s="95">
        <v>40075</v>
      </c>
      <c r="H24" s="22">
        <v>229751951</v>
      </c>
      <c r="I24" s="58"/>
      <c r="J24" s="58"/>
      <c r="K24" s="58"/>
      <c r="L24" s="58"/>
      <c r="M24" s="138">
        <v>229751951</v>
      </c>
    </row>
    <row r="25" spans="1:13" s="27" customFormat="1" ht="25.5" x14ac:dyDescent="0.2">
      <c r="A25" s="137">
        <v>21</v>
      </c>
      <c r="B25" s="2387"/>
      <c r="C25" s="96" t="s">
        <v>264</v>
      </c>
      <c r="D25" s="94" t="s">
        <v>558</v>
      </c>
      <c r="E25" s="17" t="s">
        <v>266</v>
      </c>
      <c r="F25" s="30" t="s">
        <v>267</v>
      </c>
      <c r="G25" s="95">
        <v>39988</v>
      </c>
      <c r="H25" s="22">
        <v>10982285</v>
      </c>
      <c r="I25" s="58"/>
      <c r="J25" s="58"/>
      <c r="K25" s="58"/>
      <c r="L25" s="58"/>
      <c r="M25" s="138">
        <v>10982285</v>
      </c>
    </row>
    <row r="26" spans="1:13" s="27" customFormat="1" ht="38.25" x14ac:dyDescent="0.2">
      <c r="A26" s="137">
        <v>22</v>
      </c>
      <c r="B26" s="2387"/>
      <c r="C26" s="30" t="s">
        <v>269</v>
      </c>
      <c r="D26" s="17" t="s">
        <v>559</v>
      </c>
      <c r="E26" s="17" t="s">
        <v>108</v>
      </c>
      <c r="F26" s="30" t="s">
        <v>109</v>
      </c>
      <c r="G26" s="31">
        <v>39988</v>
      </c>
      <c r="H26" s="130">
        <v>13807028</v>
      </c>
      <c r="I26" s="60"/>
      <c r="J26" s="60"/>
      <c r="K26" s="60"/>
      <c r="L26" s="60"/>
      <c r="M26" s="138">
        <v>13807028</v>
      </c>
    </row>
    <row r="27" spans="1:13" s="27" customFormat="1" ht="25.5" x14ac:dyDescent="0.2">
      <c r="A27" s="137">
        <v>23</v>
      </c>
      <c r="B27" s="2387"/>
      <c r="C27" s="96" t="s">
        <v>284</v>
      </c>
      <c r="D27" s="17" t="s">
        <v>560</v>
      </c>
      <c r="E27" s="17" t="s">
        <v>81</v>
      </c>
      <c r="F27" s="30" t="s">
        <v>82</v>
      </c>
      <c r="G27" s="95">
        <v>39988</v>
      </c>
      <c r="H27" s="22">
        <v>11975287</v>
      </c>
      <c r="I27" s="58"/>
      <c r="J27" s="58"/>
      <c r="K27" s="58"/>
      <c r="L27" s="58"/>
      <c r="M27" s="138">
        <v>11975287</v>
      </c>
    </row>
    <row r="28" spans="1:13" s="27" customFormat="1" ht="25.5" x14ac:dyDescent="0.2">
      <c r="A28" s="137">
        <v>24</v>
      </c>
      <c r="B28" s="2387"/>
      <c r="C28" s="96" t="s">
        <v>279</v>
      </c>
      <c r="D28" s="17" t="s">
        <v>561</v>
      </c>
      <c r="E28" s="17" t="s">
        <v>154</v>
      </c>
      <c r="F28" s="30" t="s">
        <v>281</v>
      </c>
      <c r="G28" s="95">
        <v>39990</v>
      </c>
      <c r="H28" s="22">
        <v>6991215</v>
      </c>
      <c r="I28" s="22"/>
      <c r="J28" s="22"/>
      <c r="K28" s="22"/>
      <c r="L28" s="22"/>
      <c r="M28" s="139">
        <v>6991215</v>
      </c>
    </row>
    <row r="29" spans="1:13" s="27" customFormat="1" ht="51.75" customHeight="1" x14ac:dyDescent="0.2">
      <c r="A29" s="2090">
        <v>25</v>
      </c>
      <c r="B29" s="2389"/>
      <c r="C29" s="1742" t="s">
        <v>304</v>
      </c>
      <c r="D29" s="1744" t="s">
        <v>616</v>
      </c>
      <c r="E29" s="1744" t="s">
        <v>313</v>
      </c>
      <c r="F29" s="1744" t="s">
        <v>314</v>
      </c>
      <c r="G29" s="1746">
        <v>39997</v>
      </c>
      <c r="H29" s="1906">
        <v>102257600</v>
      </c>
      <c r="I29" s="58"/>
      <c r="J29" s="58"/>
      <c r="K29" s="58"/>
      <c r="L29" s="58"/>
      <c r="M29" s="2197">
        <v>102257600</v>
      </c>
    </row>
    <row r="30" spans="1:13" s="27" customFormat="1" ht="44.25" customHeight="1" x14ac:dyDescent="0.2">
      <c r="A30" s="2239"/>
      <c r="B30" s="2389"/>
      <c r="C30" s="2020"/>
      <c r="D30" s="2175"/>
      <c r="E30" s="2175"/>
      <c r="F30" s="2175"/>
      <c r="G30" s="2150"/>
      <c r="H30" s="1748"/>
      <c r="I30" s="58"/>
      <c r="J30" s="58"/>
      <c r="K30" s="58"/>
      <c r="L30" s="58"/>
      <c r="M30" s="2020"/>
    </row>
    <row r="31" spans="1:13" s="27" customFormat="1" x14ac:dyDescent="0.2">
      <c r="A31" s="2239"/>
      <c r="B31" s="2389"/>
      <c r="C31" s="2020"/>
      <c r="D31" s="2175"/>
      <c r="E31" s="2175"/>
      <c r="F31" s="2175"/>
      <c r="G31" s="2150"/>
      <c r="H31" s="1748"/>
      <c r="I31" s="58"/>
      <c r="J31" s="58"/>
      <c r="K31" s="58"/>
      <c r="L31" s="58"/>
      <c r="M31" s="2020"/>
    </row>
    <row r="32" spans="1:13" s="27" customFormat="1" x14ac:dyDescent="0.2">
      <c r="A32" s="2239"/>
      <c r="B32" s="2389"/>
      <c r="C32" s="2021"/>
      <c r="D32" s="1745"/>
      <c r="E32" s="1745"/>
      <c r="F32" s="1745"/>
      <c r="G32" s="1743"/>
      <c r="H32" s="1749"/>
      <c r="I32" s="58"/>
      <c r="J32" s="58"/>
      <c r="K32" s="58"/>
      <c r="L32" s="58"/>
      <c r="M32" s="2021"/>
    </row>
    <row r="33" spans="1:13" s="27" customFormat="1" ht="27" customHeight="1" x14ac:dyDescent="0.2">
      <c r="A33" s="2384">
        <v>26</v>
      </c>
      <c r="B33" s="2389"/>
      <c r="C33" s="2367" t="s">
        <v>293</v>
      </c>
      <c r="D33" s="2367" t="s">
        <v>562</v>
      </c>
      <c r="E33" s="1742" t="s">
        <v>313</v>
      </c>
      <c r="F33" s="1742" t="s">
        <v>314</v>
      </c>
      <c r="G33" s="1746">
        <v>39997</v>
      </c>
      <c r="H33" s="2375">
        <v>115038878.22</v>
      </c>
      <c r="I33" s="58"/>
      <c r="J33" s="58"/>
      <c r="K33" s="58"/>
      <c r="L33" s="58"/>
      <c r="M33" s="2095">
        <v>115038878.22</v>
      </c>
    </row>
    <row r="34" spans="1:13" s="27" customFormat="1" ht="29.25" customHeight="1" x14ac:dyDescent="0.2">
      <c r="A34" s="2385"/>
      <c r="B34" s="2389"/>
      <c r="C34" s="2017"/>
      <c r="D34" s="2017"/>
      <c r="E34" s="2150"/>
      <c r="F34" s="2150"/>
      <c r="G34" s="2118"/>
      <c r="H34" s="2376"/>
      <c r="I34" s="58"/>
      <c r="J34" s="58"/>
      <c r="K34" s="58"/>
      <c r="L34" s="58"/>
      <c r="M34" s="2374"/>
    </row>
    <row r="35" spans="1:13" s="27" customFormat="1" ht="30.75" customHeight="1" x14ac:dyDescent="0.2">
      <c r="A35" s="2385"/>
      <c r="B35" s="2389"/>
      <c r="C35" s="2017"/>
      <c r="D35" s="2017"/>
      <c r="E35" s="2150"/>
      <c r="F35" s="2150"/>
      <c r="G35" s="2118"/>
      <c r="H35" s="2376"/>
      <c r="I35" s="58"/>
      <c r="J35" s="58"/>
      <c r="K35" s="58"/>
      <c r="L35" s="58"/>
      <c r="M35" s="2374"/>
    </row>
    <row r="36" spans="1:13" s="27" customFormat="1" ht="20.25" customHeight="1" x14ac:dyDescent="0.2">
      <c r="A36" s="2385"/>
      <c r="B36" s="2389"/>
      <c r="C36" s="2018"/>
      <c r="D36" s="2018"/>
      <c r="E36" s="2018"/>
      <c r="F36" s="2018"/>
      <c r="G36" s="1747"/>
      <c r="H36" s="2377"/>
      <c r="I36" s="58"/>
      <c r="J36" s="58"/>
      <c r="K36" s="58"/>
      <c r="L36" s="58"/>
      <c r="M36" s="2096"/>
    </row>
    <row r="37" spans="1:13" s="27" customFormat="1" ht="42" customHeight="1" x14ac:dyDescent="0.2">
      <c r="A37" s="2090">
        <v>27</v>
      </c>
      <c r="B37" s="2389"/>
      <c r="C37" s="1742" t="s">
        <v>294</v>
      </c>
      <c r="D37" s="2367" t="s">
        <v>319</v>
      </c>
      <c r="E37" s="1742" t="s">
        <v>302</v>
      </c>
      <c r="F37" s="1742" t="s">
        <v>307</v>
      </c>
      <c r="G37" s="1746">
        <v>39997</v>
      </c>
      <c r="H37" s="1906">
        <v>115597528</v>
      </c>
      <c r="I37" s="58"/>
      <c r="J37" s="58"/>
      <c r="K37" s="58"/>
      <c r="L37" s="58"/>
      <c r="M37" s="2197">
        <v>115597528</v>
      </c>
    </row>
    <row r="38" spans="1:13" s="27" customFormat="1" ht="41.25" customHeight="1" x14ac:dyDescent="0.2">
      <c r="A38" s="2090"/>
      <c r="B38" s="2389"/>
      <c r="C38" s="2150"/>
      <c r="D38" s="2378"/>
      <c r="E38" s="2150"/>
      <c r="F38" s="2150"/>
      <c r="G38" s="2118"/>
      <c r="H38" s="2368"/>
      <c r="I38" s="58"/>
      <c r="J38" s="58"/>
      <c r="K38" s="58"/>
      <c r="L38" s="58"/>
      <c r="M38" s="2198"/>
    </row>
    <row r="39" spans="1:13" s="27" customFormat="1" x14ac:dyDescent="0.2">
      <c r="A39" s="2090"/>
      <c r="B39" s="2389"/>
      <c r="C39" s="2150"/>
      <c r="D39" s="2378"/>
      <c r="E39" s="2150"/>
      <c r="F39" s="2150"/>
      <c r="G39" s="2118"/>
      <c r="H39" s="2368"/>
      <c r="I39" s="58"/>
      <c r="J39" s="58"/>
      <c r="K39" s="58"/>
      <c r="L39" s="58"/>
      <c r="M39" s="2198"/>
    </row>
    <row r="40" spans="1:13" s="27" customFormat="1" x14ac:dyDescent="0.2">
      <c r="A40" s="2090"/>
      <c r="B40" s="2389"/>
      <c r="C40" s="1743"/>
      <c r="D40" s="2379"/>
      <c r="E40" s="1743"/>
      <c r="F40" s="1743"/>
      <c r="G40" s="1747"/>
      <c r="H40" s="1907"/>
      <c r="I40" s="58"/>
      <c r="J40" s="58"/>
      <c r="K40" s="58"/>
      <c r="L40" s="58"/>
      <c r="M40" s="2199"/>
    </row>
    <row r="41" spans="1:13" s="27" customFormat="1" ht="35.25" customHeight="1" x14ac:dyDescent="0.2">
      <c r="A41" s="2090">
        <v>28</v>
      </c>
      <c r="B41" s="2389"/>
      <c r="C41" s="1742" t="s">
        <v>295</v>
      </c>
      <c r="D41" s="1744" t="s">
        <v>563</v>
      </c>
      <c r="E41" s="1744" t="s">
        <v>302</v>
      </c>
      <c r="F41" s="1744" t="s">
        <v>307</v>
      </c>
      <c r="G41" s="2108">
        <v>39997</v>
      </c>
      <c r="H41" s="1906">
        <v>126667800</v>
      </c>
      <c r="I41" s="58"/>
      <c r="J41" s="58"/>
      <c r="K41" s="58"/>
      <c r="L41" s="58"/>
      <c r="M41" s="2197">
        <v>126667800</v>
      </c>
    </row>
    <row r="42" spans="1:13" s="27" customFormat="1" ht="34.5" customHeight="1" x14ac:dyDescent="0.2">
      <c r="A42" s="2239"/>
      <c r="B42" s="2389"/>
      <c r="C42" s="2020"/>
      <c r="D42" s="2359"/>
      <c r="E42" s="2359"/>
      <c r="F42" s="2359"/>
      <c r="G42" s="2359"/>
      <c r="H42" s="1748"/>
      <c r="I42" s="58"/>
      <c r="J42" s="58"/>
      <c r="K42" s="58"/>
      <c r="L42" s="58"/>
      <c r="M42" s="2020"/>
    </row>
    <row r="43" spans="1:13" s="27" customFormat="1" ht="29.25" customHeight="1" x14ac:dyDescent="0.2">
      <c r="A43" s="2239"/>
      <c r="B43" s="2389"/>
      <c r="C43" s="2020"/>
      <c r="D43" s="2359"/>
      <c r="E43" s="2359"/>
      <c r="F43" s="2359"/>
      <c r="G43" s="2359"/>
      <c r="H43" s="1748"/>
      <c r="I43" s="58"/>
      <c r="J43" s="58"/>
      <c r="K43" s="58"/>
      <c r="L43" s="58"/>
      <c r="M43" s="2020"/>
    </row>
    <row r="44" spans="1:13" s="27" customFormat="1" ht="28.5" customHeight="1" x14ac:dyDescent="0.2">
      <c r="A44" s="2239"/>
      <c r="B44" s="2389"/>
      <c r="C44" s="2020"/>
      <c r="D44" s="2359"/>
      <c r="E44" s="2359"/>
      <c r="F44" s="2359"/>
      <c r="G44" s="2359"/>
      <c r="H44" s="1748"/>
      <c r="I44" s="58"/>
      <c r="J44" s="58"/>
      <c r="K44" s="58"/>
      <c r="L44" s="58"/>
      <c r="M44" s="2020"/>
    </row>
    <row r="45" spans="1:13" s="27" customFormat="1" ht="18.75" customHeight="1" x14ac:dyDescent="0.2">
      <c r="A45" s="2239"/>
      <c r="B45" s="2389"/>
      <c r="C45" s="2021"/>
      <c r="D45" s="2220"/>
      <c r="E45" s="2220"/>
      <c r="F45" s="2220"/>
      <c r="G45" s="2220"/>
      <c r="H45" s="1749"/>
      <c r="I45" s="58"/>
      <c r="J45" s="58"/>
      <c r="K45" s="58"/>
      <c r="L45" s="58"/>
      <c r="M45" s="2021"/>
    </row>
    <row r="46" spans="1:13" s="27" customFormat="1" ht="33" customHeight="1" x14ac:dyDescent="0.2">
      <c r="A46" s="115">
        <v>29</v>
      </c>
      <c r="B46" s="2389"/>
      <c r="C46" s="96" t="s">
        <v>296</v>
      </c>
      <c r="D46" s="17" t="s">
        <v>564</v>
      </c>
      <c r="E46" s="17" t="s">
        <v>298</v>
      </c>
      <c r="F46" s="30" t="s">
        <v>299</v>
      </c>
      <c r="G46" s="95">
        <v>39997</v>
      </c>
      <c r="H46" s="22">
        <v>5495500</v>
      </c>
      <c r="I46" s="22"/>
      <c r="J46" s="22"/>
      <c r="K46" s="22"/>
      <c r="L46" s="22"/>
      <c r="M46" s="139">
        <v>5495500</v>
      </c>
    </row>
    <row r="47" spans="1:13" s="27" customFormat="1" ht="39.75" customHeight="1" x14ac:dyDescent="0.2">
      <c r="A47" s="2090">
        <v>30</v>
      </c>
      <c r="B47" s="2389"/>
      <c r="C47" s="1742" t="s">
        <v>339</v>
      </c>
      <c r="D47" s="1744" t="s">
        <v>478</v>
      </c>
      <c r="E47" s="1742" t="s">
        <v>445</v>
      </c>
      <c r="F47" s="1742" t="s">
        <v>446</v>
      </c>
      <c r="G47" s="1746">
        <v>40002</v>
      </c>
      <c r="H47" s="1906">
        <v>125238648</v>
      </c>
      <c r="I47" s="58"/>
      <c r="J47" s="58"/>
      <c r="K47" s="58"/>
      <c r="L47" s="58"/>
      <c r="M47" s="2197">
        <v>125238648</v>
      </c>
    </row>
    <row r="48" spans="1:13" s="27" customFormat="1" ht="40.5" customHeight="1" x14ac:dyDescent="0.2">
      <c r="A48" s="2090"/>
      <c r="B48" s="2389"/>
      <c r="C48" s="2150"/>
      <c r="D48" s="2175"/>
      <c r="E48" s="2150"/>
      <c r="F48" s="2150"/>
      <c r="G48" s="2118"/>
      <c r="H48" s="2368"/>
      <c r="I48" s="58"/>
      <c r="J48" s="58"/>
      <c r="K48" s="58"/>
      <c r="L48" s="58"/>
      <c r="M48" s="2198"/>
    </row>
    <row r="49" spans="1:13" s="27" customFormat="1" ht="30.75" customHeight="1" x14ac:dyDescent="0.2">
      <c r="A49" s="2090"/>
      <c r="B49" s="2389"/>
      <c r="C49" s="2150"/>
      <c r="D49" s="2175"/>
      <c r="E49" s="2150"/>
      <c r="F49" s="2150"/>
      <c r="G49" s="2118"/>
      <c r="H49" s="2368"/>
      <c r="I49" s="58"/>
      <c r="J49" s="58"/>
      <c r="K49" s="58"/>
      <c r="L49" s="58"/>
      <c r="M49" s="2198"/>
    </row>
    <row r="50" spans="1:13" s="27" customFormat="1" x14ac:dyDescent="0.2">
      <c r="A50" s="2090"/>
      <c r="B50" s="2389"/>
      <c r="C50" s="2150"/>
      <c r="D50" s="1745"/>
      <c r="E50" s="2150"/>
      <c r="F50" s="2150"/>
      <c r="G50" s="2118"/>
      <c r="H50" s="2368"/>
      <c r="I50" s="58"/>
      <c r="J50" s="58"/>
      <c r="K50" s="58"/>
      <c r="L50" s="58"/>
      <c r="M50" s="2198"/>
    </row>
    <row r="51" spans="1:13" s="27" customFormat="1" ht="42" customHeight="1" x14ac:dyDescent="0.2">
      <c r="A51" s="2380">
        <v>31</v>
      </c>
      <c r="B51" s="2389"/>
      <c r="C51" s="1744" t="s">
        <v>340</v>
      </c>
      <c r="D51" s="1744" t="s">
        <v>395</v>
      </c>
      <c r="E51" s="1744" t="s">
        <v>396</v>
      </c>
      <c r="F51" s="1744" t="s">
        <v>397</v>
      </c>
      <c r="G51" s="2108">
        <v>40003</v>
      </c>
      <c r="H51" s="1906">
        <v>131664654</v>
      </c>
      <c r="I51" s="58"/>
      <c r="J51" s="58"/>
      <c r="K51" s="58"/>
      <c r="L51" s="58"/>
      <c r="M51" s="2197">
        <v>131664654</v>
      </c>
    </row>
    <row r="52" spans="1:13" s="27" customFormat="1" x14ac:dyDescent="0.2">
      <c r="A52" s="2380"/>
      <c r="B52" s="2389"/>
      <c r="C52" s="2175"/>
      <c r="D52" s="2175"/>
      <c r="E52" s="2175"/>
      <c r="F52" s="2175"/>
      <c r="G52" s="2369"/>
      <c r="H52" s="2368"/>
      <c r="I52" s="58"/>
      <c r="J52" s="58"/>
      <c r="K52" s="58"/>
      <c r="L52" s="58"/>
      <c r="M52" s="2198"/>
    </row>
    <row r="53" spans="1:13" s="27" customFormat="1" ht="36" customHeight="1" x14ac:dyDescent="0.2">
      <c r="A53" s="2380"/>
      <c r="B53" s="2389"/>
      <c r="C53" s="2175"/>
      <c r="D53" s="2175"/>
      <c r="E53" s="2175"/>
      <c r="F53" s="2175"/>
      <c r="G53" s="2369"/>
      <c r="H53" s="2368"/>
      <c r="I53" s="58"/>
      <c r="J53" s="58"/>
      <c r="K53" s="58"/>
      <c r="L53" s="58"/>
      <c r="M53" s="2198"/>
    </row>
    <row r="54" spans="1:13" s="27" customFormat="1" ht="20.25" customHeight="1" x14ac:dyDescent="0.2">
      <c r="A54" s="2380"/>
      <c r="B54" s="2389"/>
      <c r="C54" s="2175"/>
      <c r="D54" s="2175"/>
      <c r="E54" s="2175"/>
      <c r="F54" s="2175"/>
      <c r="G54" s="2369"/>
      <c r="H54" s="2368"/>
      <c r="I54" s="58"/>
      <c r="J54" s="58"/>
      <c r="K54" s="58"/>
      <c r="L54" s="58"/>
      <c r="M54" s="2198"/>
    </row>
    <row r="55" spans="1:13" s="27" customFormat="1" ht="3" customHeight="1" x14ac:dyDescent="0.2">
      <c r="A55" s="2380"/>
      <c r="B55" s="2389"/>
      <c r="C55" s="1745"/>
      <c r="D55" s="1745"/>
      <c r="E55" s="1745"/>
      <c r="F55" s="1745"/>
      <c r="G55" s="2370"/>
      <c r="H55" s="1907"/>
      <c r="I55" s="58"/>
      <c r="J55" s="58"/>
      <c r="K55" s="58"/>
      <c r="L55" s="58"/>
      <c r="M55" s="2199"/>
    </row>
    <row r="56" spans="1:13" s="27" customFormat="1" ht="48.75" customHeight="1" x14ac:dyDescent="0.2">
      <c r="A56" s="2090">
        <v>32</v>
      </c>
      <c r="B56" s="2389"/>
      <c r="C56" s="1742" t="s">
        <v>341</v>
      </c>
      <c r="D56" s="1744" t="s">
        <v>468</v>
      </c>
      <c r="E56" s="1742" t="s">
        <v>435</v>
      </c>
      <c r="F56" s="1742" t="s">
        <v>436</v>
      </c>
      <c r="G56" s="1746">
        <v>40003</v>
      </c>
      <c r="H56" s="1906">
        <v>117093981</v>
      </c>
      <c r="I56" s="58"/>
      <c r="J56" s="58"/>
      <c r="K56" s="58"/>
      <c r="L56" s="58"/>
      <c r="M56" s="2371">
        <v>117093981</v>
      </c>
    </row>
    <row r="57" spans="1:13" s="27" customFormat="1" x14ac:dyDescent="0.2">
      <c r="A57" s="2090"/>
      <c r="B57" s="2389"/>
      <c r="C57" s="2150"/>
      <c r="D57" s="2175"/>
      <c r="E57" s="2150"/>
      <c r="F57" s="2150"/>
      <c r="G57" s="2118"/>
      <c r="H57" s="2368"/>
      <c r="I57" s="58"/>
      <c r="J57" s="58"/>
      <c r="K57" s="58"/>
      <c r="L57" s="58"/>
      <c r="M57" s="2372"/>
    </row>
    <row r="58" spans="1:13" s="27" customFormat="1" ht="42" customHeight="1" x14ac:dyDescent="0.2">
      <c r="A58" s="2090"/>
      <c r="B58" s="2389"/>
      <c r="C58" s="2150"/>
      <c r="D58" s="2175"/>
      <c r="E58" s="2150"/>
      <c r="F58" s="2150"/>
      <c r="G58" s="2118"/>
      <c r="H58" s="2368"/>
      <c r="I58" s="58"/>
      <c r="J58" s="58"/>
      <c r="K58" s="58"/>
      <c r="L58" s="58"/>
      <c r="M58" s="2372"/>
    </row>
    <row r="59" spans="1:13" s="27" customFormat="1" ht="14.25" customHeight="1" x14ac:dyDescent="0.2">
      <c r="A59" s="2090"/>
      <c r="B59" s="2389"/>
      <c r="C59" s="1743"/>
      <c r="D59" s="1745"/>
      <c r="E59" s="1743"/>
      <c r="F59" s="1743"/>
      <c r="G59" s="1747"/>
      <c r="H59" s="1907"/>
      <c r="I59" s="58"/>
      <c r="J59" s="58"/>
      <c r="K59" s="58"/>
      <c r="L59" s="58"/>
      <c r="M59" s="2373"/>
    </row>
    <row r="60" spans="1:13" s="27" customFormat="1" ht="38.25" customHeight="1" x14ac:dyDescent="0.2">
      <c r="A60" s="106">
        <v>33</v>
      </c>
      <c r="B60" s="2389"/>
      <c r="C60" s="96" t="s">
        <v>409</v>
      </c>
      <c r="D60" s="17" t="s">
        <v>457</v>
      </c>
      <c r="E60" s="17" t="s">
        <v>402</v>
      </c>
      <c r="F60" s="30" t="s">
        <v>403</v>
      </c>
      <c r="G60" s="95">
        <v>40004</v>
      </c>
      <c r="H60" s="22">
        <v>7823364</v>
      </c>
      <c r="I60" s="58"/>
      <c r="J60" s="58"/>
      <c r="K60" s="58"/>
      <c r="L60" s="58"/>
      <c r="M60" s="139">
        <v>7823364</v>
      </c>
    </row>
    <row r="61" spans="1:13" s="27" customFormat="1" ht="38.25" customHeight="1" x14ac:dyDescent="0.2">
      <c r="A61" s="106">
        <v>34</v>
      </c>
      <c r="B61" s="2389"/>
      <c r="C61" s="96" t="s">
        <v>410</v>
      </c>
      <c r="D61" s="17" t="s">
        <v>411</v>
      </c>
      <c r="E61" s="17" t="s">
        <v>258</v>
      </c>
      <c r="F61" s="30" t="s">
        <v>259</v>
      </c>
      <c r="G61" s="95">
        <v>40004</v>
      </c>
      <c r="H61" s="22">
        <v>7871216</v>
      </c>
      <c r="I61" s="58"/>
      <c r="J61" s="58"/>
      <c r="K61" s="58"/>
      <c r="L61" s="58"/>
      <c r="M61" s="139">
        <v>7871216</v>
      </c>
    </row>
    <row r="62" spans="1:13" s="27" customFormat="1" ht="38.25" customHeight="1" x14ac:dyDescent="0.2">
      <c r="A62" s="106">
        <v>35</v>
      </c>
      <c r="B62" s="2389"/>
      <c r="C62" s="96" t="s">
        <v>420</v>
      </c>
      <c r="D62" s="17" t="s">
        <v>457</v>
      </c>
      <c r="E62" s="17" t="s">
        <v>115</v>
      </c>
      <c r="F62" s="30" t="s">
        <v>116</v>
      </c>
      <c r="G62" s="95">
        <v>40004</v>
      </c>
      <c r="H62" s="22">
        <v>8628444</v>
      </c>
      <c r="I62" s="58"/>
      <c r="J62" s="58"/>
      <c r="K62" s="58"/>
      <c r="L62" s="58"/>
      <c r="M62" s="139">
        <v>8628444</v>
      </c>
    </row>
    <row r="63" spans="1:13" s="27" customFormat="1" ht="38.25" customHeight="1" x14ac:dyDescent="0.2">
      <c r="A63" s="106">
        <v>36</v>
      </c>
      <c r="B63" s="2389"/>
      <c r="C63" s="96" t="s">
        <v>425</v>
      </c>
      <c r="D63" s="17" t="s">
        <v>457</v>
      </c>
      <c r="E63" s="17" t="s">
        <v>302</v>
      </c>
      <c r="F63" s="30" t="s">
        <v>307</v>
      </c>
      <c r="G63" s="95">
        <v>40004</v>
      </c>
      <c r="H63" s="22">
        <v>8523494</v>
      </c>
      <c r="I63" s="58"/>
      <c r="J63" s="58"/>
      <c r="K63" s="58"/>
      <c r="L63" s="58"/>
      <c r="M63" s="139">
        <v>8523494</v>
      </c>
    </row>
    <row r="64" spans="1:13" s="27" customFormat="1" ht="38.25" x14ac:dyDescent="0.2">
      <c r="A64" s="106">
        <v>37</v>
      </c>
      <c r="B64" s="2389"/>
      <c r="C64" s="96" t="s">
        <v>427</v>
      </c>
      <c r="D64" s="17" t="s">
        <v>457</v>
      </c>
      <c r="E64" s="17" t="s">
        <v>428</v>
      </c>
      <c r="F64" s="30" t="s">
        <v>429</v>
      </c>
      <c r="G64" s="95">
        <v>40004</v>
      </c>
      <c r="H64" s="22">
        <v>8455036</v>
      </c>
      <c r="I64" s="58"/>
      <c r="J64" s="58"/>
      <c r="K64" s="58"/>
      <c r="L64" s="58"/>
      <c r="M64" s="139">
        <v>8455036</v>
      </c>
    </row>
    <row r="65" spans="1:13" s="27" customFormat="1" ht="58.5" customHeight="1" x14ac:dyDescent="0.2">
      <c r="A65" s="106">
        <v>38</v>
      </c>
      <c r="B65" s="2389"/>
      <c r="C65" s="96" t="s">
        <v>434</v>
      </c>
      <c r="D65" s="17" t="s">
        <v>457</v>
      </c>
      <c r="E65" s="17" t="s">
        <v>435</v>
      </c>
      <c r="F65" s="30" t="s">
        <v>436</v>
      </c>
      <c r="G65" s="95">
        <v>40004</v>
      </c>
      <c r="H65" s="22">
        <v>6974740</v>
      </c>
      <c r="I65" s="58"/>
      <c r="J65" s="58"/>
      <c r="K65" s="58"/>
      <c r="L65" s="58"/>
      <c r="M65" s="139">
        <v>6974740</v>
      </c>
    </row>
    <row r="66" spans="1:13" s="27" customFormat="1" ht="59.25" customHeight="1" x14ac:dyDescent="0.2">
      <c r="A66" s="106">
        <v>39</v>
      </c>
      <c r="B66" s="2389"/>
      <c r="C66" s="96" t="s">
        <v>439</v>
      </c>
      <c r="D66" s="17" t="s">
        <v>457</v>
      </c>
      <c r="E66" s="17" t="s">
        <v>440</v>
      </c>
      <c r="F66" s="30" t="s">
        <v>441</v>
      </c>
      <c r="G66" s="95">
        <v>40004</v>
      </c>
      <c r="H66" s="22">
        <v>7971754</v>
      </c>
      <c r="I66" s="58"/>
      <c r="J66" s="58"/>
      <c r="K66" s="58"/>
      <c r="L66" s="58"/>
      <c r="M66" s="139">
        <v>7971754</v>
      </c>
    </row>
    <row r="67" spans="1:13" s="27" customFormat="1" ht="120" x14ac:dyDescent="0.2">
      <c r="A67" s="106">
        <v>40</v>
      </c>
      <c r="B67" s="2389"/>
      <c r="C67" s="96" t="s">
        <v>444</v>
      </c>
      <c r="D67" s="140" t="s">
        <v>456</v>
      </c>
      <c r="E67" s="17" t="s">
        <v>445</v>
      </c>
      <c r="F67" s="30" t="s">
        <v>446</v>
      </c>
      <c r="G67" s="95">
        <v>40004</v>
      </c>
      <c r="H67" s="22">
        <v>11471590</v>
      </c>
      <c r="I67" s="58"/>
      <c r="J67" s="58"/>
      <c r="K67" s="58"/>
      <c r="L67" s="58"/>
      <c r="M67" s="141">
        <v>11471590</v>
      </c>
    </row>
    <row r="68" spans="1:13" s="27" customFormat="1" ht="38.25" x14ac:dyDescent="0.2">
      <c r="A68" s="106">
        <v>41</v>
      </c>
      <c r="B68" s="2389"/>
      <c r="C68" s="96" t="s">
        <v>400</v>
      </c>
      <c r="D68" s="17" t="s">
        <v>457</v>
      </c>
      <c r="E68" s="17" t="s">
        <v>229</v>
      </c>
      <c r="F68" s="30" t="s">
        <v>583</v>
      </c>
      <c r="G68" s="95">
        <v>40004</v>
      </c>
      <c r="H68" s="22">
        <v>12636356</v>
      </c>
      <c r="I68" s="58"/>
      <c r="J68" s="58"/>
      <c r="K68" s="58"/>
      <c r="L68" s="58"/>
      <c r="M68" s="151">
        <v>12636356</v>
      </c>
    </row>
    <row r="69" spans="1:13" s="27" customFormat="1" ht="38.25" x14ac:dyDescent="0.2">
      <c r="A69" s="106">
        <v>42</v>
      </c>
      <c r="B69" s="2389"/>
      <c r="C69" s="96" t="s">
        <v>342</v>
      </c>
      <c r="D69" s="17" t="s">
        <v>343</v>
      </c>
      <c r="E69" s="17" t="s">
        <v>344</v>
      </c>
      <c r="F69" s="30" t="s">
        <v>345</v>
      </c>
      <c r="G69" s="95">
        <v>40022</v>
      </c>
      <c r="H69" s="22">
        <v>11996231</v>
      </c>
      <c r="I69" s="58"/>
      <c r="J69" s="58"/>
      <c r="K69" s="58"/>
      <c r="L69" s="58"/>
      <c r="M69" s="139">
        <v>11996231</v>
      </c>
    </row>
    <row r="70" spans="1:13" s="27" customFormat="1" ht="25.5" x14ac:dyDescent="0.2">
      <c r="A70" s="106">
        <v>43</v>
      </c>
      <c r="B70" s="2389"/>
      <c r="C70" s="96" t="s">
        <v>382</v>
      </c>
      <c r="D70" s="17" t="s">
        <v>384</v>
      </c>
      <c r="E70" s="17" t="s">
        <v>385</v>
      </c>
      <c r="F70" s="30" t="s">
        <v>386</v>
      </c>
      <c r="G70" s="95">
        <v>40022</v>
      </c>
      <c r="H70" s="22">
        <v>2083934</v>
      </c>
      <c r="I70" s="58"/>
      <c r="J70" s="58"/>
      <c r="K70" s="58"/>
      <c r="L70" s="58"/>
      <c r="M70" s="139">
        <v>2083934</v>
      </c>
    </row>
    <row r="71" spans="1:13" s="27" customFormat="1" ht="38.25" x14ac:dyDescent="0.2">
      <c r="A71" s="106">
        <v>44</v>
      </c>
      <c r="B71" s="2389"/>
      <c r="C71" s="96" t="s">
        <v>383</v>
      </c>
      <c r="D71" s="17" t="s">
        <v>388</v>
      </c>
      <c r="E71" s="17" t="s">
        <v>389</v>
      </c>
      <c r="F71" s="30" t="s">
        <v>390</v>
      </c>
      <c r="G71" s="95">
        <v>40022</v>
      </c>
      <c r="H71" s="22">
        <v>13897213</v>
      </c>
      <c r="I71" s="58"/>
      <c r="J71" s="58"/>
      <c r="K71" s="58"/>
      <c r="L71" s="58"/>
      <c r="M71" s="139">
        <v>13897213</v>
      </c>
    </row>
    <row r="72" spans="1:13" s="27" customFormat="1" ht="25.5" x14ac:dyDescent="0.2">
      <c r="A72" s="106">
        <v>45</v>
      </c>
      <c r="B72" s="2389"/>
      <c r="C72" s="96" t="s">
        <v>356</v>
      </c>
      <c r="D72" s="17" t="s">
        <v>357</v>
      </c>
      <c r="E72" s="17" t="s">
        <v>358</v>
      </c>
      <c r="F72" s="30" t="s">
        <v>359</v>
      </c>
      <c r="G72" s="95">
        <v>40022</v>
      </c>
      <c r="H72" s="22">
        <v>6985484</v>
      </c>
      <c r="I72" s="58"/>
      <c r="J72" s="58"/>
      <c r="K72" s="58"/>
      <c r="L72" s="58"/>
      <c r="M72" s="139">
        <v>6985484</v>
      </c>
    </row>
    <row r="73" spans="1:13" s="27" customFormat="1" ht="25.5" x14ac:dyDescent="0.2">
      <c r="A73" s="106">
        <v>46</v>
      </c>
      <c r="B73" s="2389"/>
      <c r="C73" s="96" t="s">
        <v>363</v>
      </c>
      <c r="D73" s="17" t="s">
        <v>364</v>
      </c>
      <c r="E73" s="17" t="s">
        <v>365</v>
      </c>
      <c r="F73" s="30" t="s">
        <v>366</v>
      </c>
      <c r="G73" s="95">
        <v>40022</v>
      </c>
      <c r="H73" s="22">
        <v>5988950</v>
      </c>
      <c r="I73" s="58"/>
      <c r="J73" s="58"/>
      <c r="K73" s="58"/>
      <c r="L73" s="58"/>
      <c r="M73" s="139">
        <v>5988950</v>
      </c>
    </row>
    <row r="74" spans="1:13" s="27" customFormat="1" ht="25.5" x14ac:dyDescent="0.2">
      <c r="A74" s="106">
        <v>47</v>
      </c>
      <c r="B74" s="2389"/>
      <c r="C74" s="96" t="s">
        <v>370</v>
      </c>
      <c r="D74" s="17" t="s">
        <v>371</v>
      </c>
      <c r="E74" s="17" t="s">
        <v>372</v>
      </c>
      <c r="F74" s="30" t="s">
        <v>373</v>
      </c>
      <c r="G74" s="95">
        <v>40022</v>
      </c>
      <c r="H74" s="22">
        <v>9998021</v>
      </c>
      <c r="I74" s="58"/>
      <c r="J74" s="58"/>
      <c r="K74" s="58"/>
      <c r="L74" s="58"/>
      <c r="M74" s="139">
        <v>9998021</v>
      </c>
    </row>
    <row r="75" spans="1:13" s="27" customFormat="1" ht="25.5" x14ac:dyDescent="0.2">
      <c r="A75" s="106">
        <v>48</v>
      </c>
      <c r="B75" s="2389"/>
      <c r="C75" s="96" t="s">
        <v>377</v>
      </c>
      <c r="D75" s="17" t="s">
        <v>378</v>
      </c>
      <c r="E75" s="17" t="s">
        <v>87</v>
      </c>
      <c r="F75" s="30" t="s">
        <v>88</v>
      </c>
      <c r="G75" s="95">
        <v>40022</v>
      </c>
      <c r="H75" s="22">
        <v>13888696</v>
      </c>
      <c r="I75" s="58"/>
      <c r="J75" s="58"/>
      <c r="K75" s="58"/>
      <c r="L75" s="58"/>
      <c r="M75" s="139">
        <v>13888696</v>
      </c>
    </row>
    <row r="76" spans="1:13" s="27" customFormat="1" ht="93.75" x14ac:dyDescent="0.2">
      <c r="A76" s="106">
        <v>49</v>
      </c>
      <c r="B76" s="2389"/>
      <c r="C76" s="96" t="s">
        <v>450</v>
      </c>
      <c r="D76" s="142" t="s">
        <v>584</v>
      </c>
      <c r="E76" s="17" t="s">
        <v>452</v>
      </c>
      <c r="F76" s="30" t="s">
        <v>453</v>
      </c>
      <c r="G76" s="95">
        <v>40022</v>
      </c>
      <c r="H76" s="22">
        <v>9822516</v>
      </c>
      <c r="I76" s="58"/>
      <c r="J76" s="58"/>
      <c r="K76" s="58"/>
      <c r="L76" s="58"/>
      <c r="M76" s="139">
        <v>9822516</v>
      </c>
    </row>
    <row r="77" spans="1:13" s="27" customFormat="1" ht="40.5" customHeight="1" x14ac:dyDescent="0.2">
      <c r="A77" s="106">
        <v>50</v>
      </c>
      <c r="B77" s="2390"/>
      <c r="C77" s="96" t="s">
        <v>515</v>
      </c>
      <c r="D77" s="17" t="s">
        <v>516</v>
      </c>
      <c r="E77" s="17" t="s">
        <v>172</v>
      </c>
      <c r="F77" s="30" t="s">
        <v>173</v>
      </c>
      <c r="G77" s="95">
        <v>40022</v>
      </c>
      <c r="H77" s="22">
        <v>9856869</v>
      </c>
      <c r="I77" s="58"/>
      <c r="J77" s="58"/>
      <c r="K77" s="58"/>
      <c r="L77" s="58"/>
      <c r="M77" s="139">
        <v>9856869</v>
      </c>
    </row>
    <row r="78" spans="1:13" ht="15.75" x14ac:dyDescent="0.25">
      <c r="A78" s="143"/>
      <c r="B78" s="144"/>
      <c r="C78" s="144"/>
      <c r="D78" s="144"/>
      <c r="E78" s="144"/>
      <c r="F78" s="144"/>
      <c r="G78" s="144"/>
      <c r="H78" s="145"/>
      <c r="I78" s="146"/>
      <c r="J78" s="146"/>
      <c r="K78" s="146"/>
      <c r="L78" s="146"/>
      <c r="M78" s="147">
        <f>SUM(M5:M77)</f>
        <v>1755882707.22</v>
      </c>
    </row>
    <row r="79" spans="1:13" x14ac:dyDescent="0.2">
      <c r="C79" s="3"/>
      <c r="D79" s="3"/>
      <c r="E79" s="3"/>
      <c r="F79" s="3"/>
      <c r="G79" s="3"/>
      <c r="H79" s="117"/>
      <c r="I79" s="61"/>
      <c r="J79" s="61"/>
      <c r="K79" s="61"/>
      <c r="L79" s="61"/>
      <c r="M79" s="118"/>
    </row>
    <row r="80" spans="1:13" x14ac:dyDescent="0.2">
      <c r="C80" s="3"/>
      <c r="D80" s="3"/>
      <c r="E80" s="3"/>
      <c r="F80" s="3"/>
      <c r="G80" s="3"/>
      <c r="H80" s="88"/>
      <c r="I80" s="62"/>
      <c r="J80" s="62"/>
      <c r="K80" s="62"/>
      <c r="L80" s="62"/>
      <c r="M80" s="118"/>
    </row>
    <row r="81" spans="3:13" x14ac:dyDescent="0.2">
      <c r="C81" s="3"/>
      <c r="D81" s="3"/>
      <c r="E81" s="3"/>
      <c r="F81" s="3"/>
      <c r="G81" s="3"/>
      <c r="H81" s="88"/>
      <c r="I81" s="62"/>
      <c r="J81" s="62"/>
      <c r="K81" s="62"/>
      <c r="L81" s="62"/>
      <c r="M81" s="118"/>
    </row>
    <row r="82" spans="3:13" x14ac:dyDescent="0.2">
      <c r="C82" s="3"/>
      <c r="D82" s="3"/>
      <c r="E82" s="3"/>
      <c r="F82" s="3"/>
      <c r="G82" s="3"/>
      <c r="H82" s="88"/>
      <c r="I82" s="62"/>
      <c r="J82" s="62"/>
      <c r="K82" s="62"/>
      <c r="L82" s="62"/>
      <c r="M82" s="118"/>
    </row>
    <row r="83" spans="3:13" x14ac:dyDescent="0.2">
      <c r="C83" s="3"/>
      <c r="D83" s="3"/>
      <c r="E83" s="3"/>
      <c r="F83" s="3"/>
      <c r="G83" s="3"/>
      <c r="H83" s="88"/>
      <c r="I83" s="62"/>
      <c r="J83" s="62"/>
      <c r="K83" s="62"/>
      <c r="L83" s="62"/>
      <c r="M83" s="118"/>
    </row>
    <row r="84" spans="3:13" x14ac:dyDescent="0.2">
      <c r="C84" s="3"/>
      <c r="D84" s="3"/>
      <c r="E84" s="3"/>
      <c r="F84" s="3"/>
      <c r="G84" s="3"/>
      <c r="H84" s="88"/>
      <c r="I84" s="62"/>
      <c r="J84" s="62"/>
      <c r="K84" s="62"/>
      <c r="L84" s="62"/>
      <c r="M84" s="118"/>
    </row>
    <row r="85" spans="3:13" x14ac:dyDescent="0.2">
      <c r="C85" s="3"/>
      <c r="D85" s="3"/>
      <c r="E85" s="3"/>
      <c r="F85" s="3"/>
      <c r="G85" s="3"/>
      <c r="H85" s="88"/>
      <c r="I85" s="62"/>
      <c r="J85" s="62"/>
      <c r="K85" s="62"/>
      <c r="L85" s="62"/>
      <c r="M85" s="118"/>
    </row>
    <row r="86" spans="3:13" x14ac:dyDescent="0.2">
      <c r="C86" s="3"/>
      <c r="D86" s="3"/>
      <c r="E86" s="3"/>
      <c r="F86" s="3"/>
      <c r="G86" s="3"/>
      <c r="H86" s="88"/>
      <c r="I86" s="62"/>
      <c r="J86" s="62"/>
      <c r="K86" s="62"/>
      <c r="L86" s="62"/>
      <c r="M86" s="118"/>
    </row>
    <row r="87" spans="3:13" x14ac:dyDescent="0.2">
      <c r="C87" s="3"/>
      <c r="D87" s="3"/>
      <c r="E87" s="3"/>
      <c r="F87" s="3"/>
      <c r="G87" s="3"/>
      <c r="H87" s="88"/>
      <c r="I87" s="62"/>
      <c r="J87" s="62"/>
      <c r="K87" s="62"/>
      <c r="L87" s="62"/>
      <c r="M87" s="118"/>
    </row>
    <row r="88" spans="3:13" x14ac:dyDescent="0.2">
      <c r="M88" s="45"/>
    </row>
    <row r="89" spans="3:13" x14ac:dyDescent="0.2">
      <c r="M89" s="45"/>
    </row>
    <row r="90" spans="3:13" x14ac:dyDescent="0.2">
      <c r="M90" s="45"/>
    </row>
    <row r="91" spans="3:13" x14ac:dyDescent="0.2">
      <c r="M91" s="45"/>
    </row>
    <row r="92" spans="3:13" x14ac:dyDescent="0.2">
      <c r="E92" s="48"/>
      <c r="M92" s="45"/>
    </row>
    <row r="93" spans="3:13" x14ac:dyDescent="0.2">
      <c r="E93" s="48"/>
      <c r="M93" s="45"/>
    </row>
    <row r="94" spans="3:13" x14ac:dyDescent="0.2">
      <c r="E94" s="48"/>
      <c r="M94" s="45"/>
    </row>
    <row r="95" spans="3:13" x14ac:dyDescent="0.2">
      <c r="M95" s="45"/>
    </row>
    <row r="96" spans="3:13" x14ac:dyDescent="0.2">
      <c r="M96" s="45"/>
    </row>
    <row r="97" spans="4:13" x14ac:dyDescent="0.2">
      <c r="M97" s="45"/>
    </row>
    <row r="98" spans="4:13" x14ac:dyDescent="0.2">
      <c r="M98" s="45"/>
    </row>
    <row r="99" spans="4:13" x14ac:dyDescent="0.2">
      <c r="M99" s="45"/>
    </row>
    <row r="100" spans="4:13" x14ac:dyDescent="0.2">
      <c r="M100" s="45"/>
    </row>
    <row r="101" spans="4:13" x14ac:dyDescent="0.2">
      <c r="M101" s="45"/>
    </row>
    <row r="102" spans="4:13" x14ac:dyDescent="0.2">
      <c r="M102" s="45"/>
    </row>
    <row r="103" spans="4:13" x14ac:dyDescent="0.2">
      <c r="M103" s="45"/>
    </row>
    <row r="104" spans="4:13" x14ac:dyDescent="0.2">
      <c r="E104" s="48"/>
      <c r="M104" s="45"/>
    </row>
    <row r="105" spans="4:13" x14ac:dyDescent="0.2">
      <c r="D105" s="49"/>
      <c r="M105" s="45"/>
    </row>
    <row r="106" spans="4:13" x14ac:dyDescent="0.2">
      <c r="M106" s="45"/>
    </row>
    <row r="107" spans="4:13" x14ac:dyDescent="0.2">
      <c r="M107" s="45"/>
    </row>
    <row r="108" spans="4:13" x14ac:dyDescent="0.2">
      <c r="G108" s="65"/>
      <c r="M108" s="45"/>
    </row>
    <row r="109" spans="4:13" x14ac:dyDescent="0.2">
      <c r="M109" s="45"/>
    </row>
    <row r="110" spans="4:13" x14ac:dyDescent="0.2">
      <c r="M110" s="45"/>
    </row>
    <row r="111" spans="4:13" x14ac:dyDescent="0.2">
      <c r="F111" s="48"/>
      <c r="M111" s="45"/>
    </row>
    <row r="112" spans="4:13" x14ac:dyDescent="0.2">
      <c r="F112" s="48"/>
      <c r="M112" s="45"/>
    </row>
    <row r="113" spans="5:13" x14ac:dyDescent="0.2">
      <c r="F113" s="48"/>
      <c r="M113" s="45"/>
    </row>
    <row r="114" spans="5:13" x14ac:dyDescent="0.2">
      <c r="E114" s="48"/>
      <c r="F114" s="48"/>
    </row>
    <row r="115" spans="5:13" x14ac:dyDescent="0.2">
      <c r="E115" s="48"/>
      <c r="F115" s="48"/>
    </row>
    <row r="116" spans="5:13" x14ac:dyDescent="0.2">
      <c r="F116" s="48"/>
    </row>
    <row r="117" spans="5:13" x14ac:dyDescent="0.2">
      <c r="E117" s="50"/>
      <c r="F117" s="66"/>
      <c r="G117" s="48"/>
    </row>
    <row r="118" spans="5:13" x14ac:dyDescent="0.2">
      <c r="F118" s="48"/>
      <c r="G118" s="48"/>
    </row>
    <row r="119" spans="5:13" x14ac:dyDescent="0.2">
      <c r="F119" s="48"/>
      <c r="G119" s="51"/>
    </row>
    <row r="120" spans="5:13" x14ac:dyDescent="0.2">
      <c r="F120" s="48"/>
      <c r="G120" s="50"/>
    </row>
    <row r="121" spans="5:13" x14ac:dyDescent="0.2">
      <c r="F121" s="48"/>
      <c r="G121" s="50"/>
    </row>
    <row r="122" spans="5:13" x14ac:dyDescent="0.2">
      <c r="F122" s="48"/>
    </row>
    <row r="126" spans="5:13" x14ac:dyDescent="0.2">
      <c r="G126" s="51"/>
    </row>
    <row r="128" spans="5:13" x14ac:dyDescent="0.2">
      <c r="G128" s="65"/>
    </row>
    <row r="129" spans="7:7" x14ac:dyDescent="0.2">
      <c r="G129" s="65"/>
    </row>
    <row r="130" spans="7:7" x14ac:dyDescent="0.2">
      <c r="G130" s="65"/>
    </row>
    <row r="131" spans="7:7" x14ac:dyDescent="0.2">
      <c r="G131" s="65"/>
    </row>
  </sheetData>
  <mergeCells count="59">
    <mergeCell ref="A51:A55"/>
    <mergeCell ref="A56:A59"/>
    <mergeCell ref="B5:B17"/>
    <mergeCell ref="A29:A32"/>
    <mergeCell ref="A33:A36"/>
    <mergeCell ref="A37:A40"/>
    <mergeCell ref="A41:A45"/>
    <mergeCell ref="B18:B22"/>
    <mergeCell ref="B24:B77"/>
    <mergeCell ref="F29:F32"/>
    <mergeCell ref="G29:G32"/>
    <mergeCell ref="H29:H32"/>
    <mergeCell ref="M37:M40"/>
    <mergeCell ref="A47:A50"/>
    <mergeCell ref="M29:M32"/>
    <mergeCell ref="M33:M36"/>
    <mergeCell ref="G37:G40"/>
    <mergeCell ref="H37:H40"/>
    <mergeCell ref="H41:H45"/>
    <mergeCell ref="M41:M45"/>
    <mergeCell ref="G33:G36"/>
    <mergeCell ref="F33:F36"/>
    <mergeCell ref="H33:H36"/>
    <mergeCell ref="C37:C40"/>
    <mergeCell ref="D37:D40"/>
    <mergeCell ref="M51:M55"/>
    <mergeCell ref="G47:G50"/>
    <mergeCell ref="H47:H50"/>
    <mergeCell ref="M47:M50"/>
    <mergeCell ref="F56:F59"/>
    <mergeCell ref="G56:G59"/>
    <mergeCell ref="H56:H59"/>
    <mergeCell ref="M56:M59"/>
    <mergeCell ref="F37:F40"/>
    <mergeCell ref="D33:D36"/>
    <mergeCell ref="C33:C36"/>
    <mergeCell ref="E33:E36"/>
    <mergeCell ref="H51:H55"/>
    <mergeCell ref="F51:F55"/>
    <mergeCell ref="G51:G55"/>
    <mergeCell ref="C41:C45"/>
    <mergeCell ref="D41:D45"/>
    <mergeCell ref="E41:E45"/>
    <mergeCell ref="F41:F45"/>
    <mergeCell ref="G41:G45"/>
    <mergeCell ref="C47:C50"/>
    <mergeCell ref="D47:D50"/>
    <mergeCell ref="E47:E50"/>
    <mergeCell ref="F47:F50"/>
    <mergeCell ref="D29:D32"/>
    <mergeCell ref="C29:C32"/>
    <mergeCell ref="E29:E32"/>
    <mergeCell ref="E37:E40"/>
    <mergeCell ref="E56:E59"/>
    <mergeCell ref="D51:D55"/>
    <mergeCell ref="C51:C55"/>
    <mergeCell ref="E51:E55"/>
    <mergeCell ref="D56:D59"/>
    <mergeCell ref="C56:C59"/>
  </mergeCells>
  <pageMargins left="0.82677165354330717" right="0.70866141732283472" top="0.74803149606299213" bottom="0.74803149606299213" header="0.31496062992125984" footer="0.31496062992125984"/>
  <pageSetup scale="8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18</vt:i4>
      </vt:variant>
      <vt:variant>
        <vt:lpstr>Rangos con nombre</vt:lpstr>
      </vt:variant>
      <vt:variant>
        <vt:i4>10</vt:i4>
      </vt:variant>
    </vt:vector>
  </HeadingPairs>
  <TitlesOfParts>
    <vt:vector size="28" baseType="lpstr">
      <vt:lpstr>oficio conc febr</vt:lpstr>
      <vt:lpstr>SALDOS MPIO</vt:lpstr>
      <vt:lpstr>PAGOS 10</vt:lpstr>
      <vt:lpstr>DRA OSEJO</vt:lpstr>
      <vt:lpstr>RESER 09 10</vt:lpstr>
      <vt:lpstr>GRAL CONTRATOS 09</vt:lpstr>
      <vt:lpstr>RTA CON YAGARY</vt:lpstr>
      <vt:lpstr>Hoja3</vt:lpstr>
      <vt:lpstr>OF 0068 MARINELA</vt:lpstr>
      <vt:lpstr>antonio 310709</vt:lpstr>
      <vt:lpstr>contraloria 1097</vt:lpstr>
      <vt:lpstr>Hoja1</vt:lpstr>
      <vt:lpstr>Hoja2</vt:lpstr>
      <vt:lpstr>comfamiliar</vt:lpstr>
      <vt:lpstr>INF.CAUSACIÓN 31 DIC</vt:lpstr>
      <vt:lpstr>RESERVAS Y SALDOS 09</vt:lpstr>
      <vt:lpstr>gestión</vt:lpstr>
      <vt:lpstr>yagary 2510</vt:lpstr>
      <vt:lpstr>'antonio 310709'!Títulos_a_imprimir</vt:lpstr>
      <vt:lpstr>'DRA OSEJO'!Títulos_a_imprimir</vt:lpstr>
      <vt:lpstr>gestión!Títulos_a_imprimir</vt:lpstr>
      <vt:lpstr>'GRAL CONTRATOS 09'!Títulos_a_imprimir</vt:lpstr>
      <vt:lpstr>'INF.CAUSACIÓN 31 DIC'!Títulos_a_imprimir</vt:lpstr>
      <vt:lpstr>'OF 0068 MARINELA'!Títulos_a_imprimir</vt:lpstr>
      <vt:lpstr>'oficio conc febr'!Títulos_a_imprimir</vt:lpstr>
      <vt:lpstr>'RTA CON YAGARY'!Títulos_a_imprimir</vt:lpstr>
      <vt:lpstr>'SALDOS MPIO'!Títulos_a_imprimir</vt:lpstr>
      <vt:lpstr>'yagary 2510'!Títulos_a_imprimir</vt:lpstr>
    </vt:vector>
  </TitlesOfParts>
  <Company>INFRAESTRUCTURA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DEYRA</dc:creator>
  <cp:lastModifiedBy>AlexWPS</cp:lastModifiedBy>
  <cp:lastPrinted>2011-02-23T14:12:34Z</cp:lastPrinted>
  <dcterms:created xsi:type="dcterms:W3CDTF">2009-02-23T12:38:57Z</dcterms:created>
  <dcterms:modified xsi:type="dcterms:W3CDTF">2022-06-05T00:00:55Z</dcterms:modified>
</cp:coreProperties>
</file>