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gatox\Downloads\"/>
    </mc:Choice>
  </mc:AlternateContent>
  <xr:revisionPtr revIDLastSave="0" documentId="13_ncr:1_{A77FDE61-8C4F-4706-BA7F-AB217BC1AC89}" xr6:coauthVersionLast="47" xr6:coauthVersionMax="47" xr10:uidLastSave="{00000000-0000-0000-0000-000000000000}"/>
  <bookViews>
    <workbookView xWindow="-120" yWindow="-120" windowWidth="20730" windowHeight="11040" activeTab="1" xr2:uid="{F93FE871-E27D-46C5-B485-DD2F4567104F}"/>
  </bookViews>
  <sheets>
    <sheet name="Datos" sheetId="1" r:id="rId1"/>
    <sheet name="RS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D2" i="1"/>
  <c r="E2" i="1" s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3" i="1" l="1"/>
  <c r="I32" i="1"/>
  <c r="I31" i="1"/>
  <c r="I30" i="1"/>
  <c r="I29" i="1"/>
  <c r="I28" i="1"/>
  <c r="I27" i="1"/>
  <c r="I26" i="1"/>
  <c r="I25" i="1"/>
  <c r="I24" i="1"/>
  <c r="I23" i="1"/>
  <c r="I22" i="1"/>
  <c r="I21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6" i="1"/>
  <c r="F11" i="1"/>
  <c r="F10" i="1"/>
  <c r="F9" i="1"/>
  <c r="F7" i="1"/>
  <c r="F6" i="1"/>
  <c r="F5" i="1"/>
  <c r="F4" i="1"/>
  <c r="F3" i="1"/>
  <c r="F2" i="1"/>
  <c r="D3" i="1" l="1"/>
  <c r="E3" i="1" s="1"/>
  <c r="D4" i="1"/>
  <c r="E4" i="1" s="1"/>
  <c r="D5" i="1"/>
  <c r="E5" i="1" s="1"/>
  <c r="D8" i="1"/>
  <c r="E8" i="1" s="1"/>
  <c r="D6" i="1"/>
  <c r="E6" i="1" s="1"/>
  <c r="D7" i="1"/>
  <c r="E7" i="1" s="1"/>
  <c r="D9" i="1"/>
  <c r="E9" i="1" s="1"/>
  <c r="D10" i="1"/>
  <c r="E10" i="1" s="1"/>
  <c r="D11" i="1"/>
  <c r="E11" i="1" s="1"/>
  <c r="D16" i="1"/>
  <c r="E16" i="1" s="1"/>
  <c r="D12" i="1"/>
  <c r="E12" i="1" s="1"/>
  <c r="D13" i="1"/>
  <c r="E13" i="1" s="1"/>
  <c r="D14" i="1"/>
  <c r="E14" i="1" s="1"/>
  <c r="D15" i="1"/>
  <c r="E15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</calcChain>
</file>

<file path=xl/sharedStrings.xml><?xml version="1.0" encoding="utf-8"?>
<sst xmlns="http://schemas.openxmlformats.org/spreadsheetml/2006/main" count="84" uniqueCount="44">
  <si>
    <t>Estado</t>
  </si>
  <si>
    <t>Colima</t>
  </si>
  <si>
    <t>Campeche</t>
  </si>
  <si>
    <t>Tlaxcala</t>
  </si>
  <si>
    <t>Nayarit</t>
  </si>
  <si>
    <t>Zacatecas</t>
  </si>
  <si>
    <t>Quintana Roo</t>
  </si>
  <si>
    <t>Durango</t>
  </si>
  <si>
    <t>Queretaro</t>
  </si>
  <si>
    <t>Tabasco</t>
  </si>
  <si>
    <t>Hidalgo</t>
  </si>
  <si>
    <t>Sonora</t>
  </si>
  <si>
    <t>Coahuila</t>
  </si>
  <si>
    <t>Sinaloa</t>
  </si>
  <si>
    <t>Guerrero</t>
  </si>
  <si>
    <t>Oaxaca</t>
  </si>
  <si>
    <t>Tamaulipas</t>
  </si>
  <si>
    <t>Chihuahua</t>
  </si>
  <si>
    <t>Michoacan</t>
  </si>
  <si>
    <t>Chiapas</t>
  </si>
  <si>
    <t>Nuevo Leon</t>
  </si>
  <si>
    <t>Puebla</t>
  </si>
  <si>
    <t>Guanajuato</t>
  </si>
  <si>
    <t>Veracruz</t>
  </si>
  <si>
    <t>Jalisco</t>
  </si>
  <si>
    <t>Baja California Sur</t>
  </si>
  <si>
    <t>Aguascalientes</t>
  </si>
  <si>
    <t>Morelos</t>
  </si>
  <si>
    <t>Yucatan</t>
  </si>
  <si>
    <t>San Luis Potosi</t>
  </si>
  <si>
    <t>Baja California</t>
  </si>
  <si>
    <t>RSU t/dia</t>
  </si>
  <si>
    <t>Población</t>
  </si>
  <si>
    <t>Mexico</t>
  </si>
  <si>
    <t>ciudad de mexico</t>
  </si>
  <si>
    <t>PoblacionEn100mil</t>
  </si>
  <si>
    <t>Esperanza educativa</t>
  </si>
  <si>
    <t>Incidencia delictiva</t>
  </si>
  <si>
    <t>RSU t/diax100milH</t>
  </si>
  <si>
    <t>Ingreso corriente trimestral</t>
  </si>
  <si>
    <t>Ingreso corriente anual</t>
  </si>
  <si>
    <t>Número de habitantes por km cuadrado</t>
  </si>
  <si>
    <t>Pobreza por 100 mil habitantes</t>
  </si>
  <si>
    <t>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</si>
</sst>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.0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3" fontId="1" fillId="2" borderId="1" xfId="0" applyNumberFormat="1" applyFont="1" applyFill="1" applyBorder="1" applyAlignment="1">
      <alignment horizontal="right" vertical="top"/>
    </xf>
    <xf numFmtId="3" fontId="1" fillId="3" borderId="1" xfId="0" applyNumberFormat="1" applyFont="1" applyFill="1" applyBorder="1" applyAlignment="1">
      <alignment horizontal="right" vertical="top"/>
    </xf>
    <xf numFmtId="164" fontId="3" fillId="4" borderId="2" xfId="1" applyNumberFormat="1" applyFont="1" applyFill="1" applyBorder="1" applyAlignment="1">
      <alignment horizontal="right"/>
    </xf>
    <xf numFmtId="164" fontId="3" fillId="5" borderId="2" xfId="1" applyNumberFormat="1" applyFont="1" applyFill="1" applyBorder="1" applyAlignment="1">
      <alignment horizontal="right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A9EA-91BC-4C68-BF64-6FBC7FB0EBF9}">
  <dimension ref="A1:L33"/>
  <sheetViews>
    <sheetView topLeftCell="A14" workbookViewId="0">
      <selection activeCell="K1" sqref="K1:L33"/>
    </sheetView>
  </sheetViews>
  <sheetFormatPr baseColWidth="10" defaultRowHeight="15" x14ac:dyDescent="0.25"/>
  <cols>
    <col min="1" max="1" width="20.28515625" customWidth="1"/>
    <col min="2" max="2" width="15.42578125" customWidth="1"/>
    <col min="3" max="3" width="11.140625" customWidth="1"/>
    <col min="4" max="4" width="29.42578125" customWidth="1"/>
  </cols>
  <sheetData>
    <row r="1" spans="1:12" ht="15.75" thickBot="1" x14ac:dyDescent="0.3">
      <c r="A1" t="s">
        <v>0</v>
      </c>
      <c r="B1" t="s">
        <v>31</v>
      </c>
      <c r="C1" t="s">
        <v>32</v>
      </c>
      <c r="D1" t="s">
        <v>35</v>
      </c>
      <c r="E1" t="s">
        <v>38</v>
      </c>
      <c r="F1" t="s">
        <v>43</v>
      </c>
      <c r="G1" t="s">
        <v>37</v>
      </c>
      <c r="H1" t="s">
        <v>36</v>
      </c>
      <c r="I1" t="s">
        <v>39</v>
      </c>
      <c r="J1" t="s">
        <v>40</v>
      </c>
      <c r="K1" t="s">
        <v>41</v>
      </c>
      <c r="L1" t="s">
        <v>42</v>
      </c>
    </row>
    <row r="2" spans="1:12" ht="15.75" thickBot="1" x14ac:dyDescent="0.3">
      <c r="A2" t="s">
        <v>26</v>
      </c>
      <c r="B2">
        <v>1330</v>
      </c>
      <c r="C2" s="2">
        <v>1425607</v>
      </c>
      <c r="D2">
        <f>C2/100000</f>
        <v>14.256069999999999</v>
      </c>
      <c r="E2">
        <f>B2/D2</f>
        <v>93.293593535946442</v>
      </c>
      <c r="F2">
        <f>1.4</f>
        <v>1.4</v>
      </c>
      <c r="G2">
        <v>29984.44</v>
      </c>
      <c r="H2" s="4">
        <v>13.7</v>
      </c>
      <c r="I2">
        <f>58303</f>
        <v>58303</v>
      </c>
      <c r="J2">
        <f>I2*4</f>
        <v>233212</v>
      </c>
      <c r="K2">
        <f>253.9</f>
        <v>253.9</v>
      </c>
      <c r="L2">
        <v>3.9649999999999999</v>
      </c>
    </row>
    <row r="3" spans="1:12" ht="15.75" thickBot="1" x14ac:dyDescent="0.3">
      <c r="A3" t="s">
        <v>30</v>
      </c>
      <c r="B3">
        <v>3535</v>
      </c>
      <c r="C3" s="1">
        <v>3769020</v>
      </c>
      <c r="D3">
        <f t="shared" ref="D3:D33" si="0">C3/100000</f>
        <v>37.690199999999997</v>
      </c>
      <c r="E3">
        <f t="shared" ref="E3:E33" si="1">B3/D3</f>
        <v>93.790958923009171</v>
      </c>
      <c r="F3">
        <f>3.7</f>
        <v>3.7</v>
      </c>
      <c r="G3">
        <v>27377.16</v>
      </c>
      <c r="H3" s="3">
        <v>14.3</v>
      </c>
      <c r="I3">
        <f>67821</f>
        <v>67821</v>
      </c>
      <c r="J3">
        <f t="shared" ref="J3:J33" si="2">I3*4</f>
        <v>271284</v>
      </c>
      <c r="K3">
        <f>52.8</f>
        <v>52.8</v>
      </c>
      <c r="L3">
        <v>8.5169999999999995</v>
      </c>
    </row>
    <row r="4" spans="1:12" ht="15.75" thickBot="1" x14ac:dyDescent="0.3">
      <c r="A4" t="s">
        <v>25</v>
      </c>
      <c r="B4">
        <v>737</v>
      </c>
      <c r="C4" s="2">
        <v>798447</v>
      </c>
      <c r="D4">
        <f t="shared" si="0"/>
        <v>7.98447</v>
      </c>
      <c r="E4">
        <f t="shared" si="1"/>
        <v>92.304185500102079</v>
      </c>
      <c r="F4">
        <f>0.8</f>
        <v>0.8</v>
      </c>
      <c r="G4">
        <v>22738.14</v>
      </c>
      <c r="H4" s="4">
        <v>14.1</v>
      </c>
      <c r="I4">
        <f>64266</f>
        <v>64266</v>
      </c>
      <c r="J4">
        <f t="shared" si="2"/>
        <v>257064</v>
      </c>
      <c r="K4">
        <f>10.8</f>
        <v>10.8</v>
      </c>
      <c r="L4">
        <v>2.234</v>
      </c>
    </row>
    <row r="5" spans="1:12" ht="15.75" thickBot="1" x14ac:dyDescent="0.3">
      <c r="A5" t="s">
        <v>2</v>
      </c>
      <c r="B5">
        <v>888</v>
      </c>
      <c r="C5" s="1">
        <v>928363</v>
      </c>
      <c r="D5">
        <f t="shared" si="0"/>
        <v>9.2836300000000005</v>
      </c>
      <c r="E5">
        <f t="shared" si="1"/>
        <v>95.652239479600112</v>
      </c>
      <c r="F5">
        <f>2.1</f>
        <v>2.1</v>
      </c>
      <c r="G5">
        <v>25389.599999999999</v>
      </c>
      <c r="H5" s="3">
        <v>12.8</v>
      </c>
      <c r="I5">
        <f>47276</f>
        <v>47276</v>
      </c>
      <c r="J5">
        <f t="shared" si="2"/>
        <v>189104</v>
      </c>
      <c r="K5">
        <f>16.1</f>
        <v>16.100000000000001</v>
      </c>
      <c r="L5">
        <v>4.7240000000000002</v>
      </c>
    </row>
    <row r="6" spans="1:12" ht="15.75" thickBot="1" x14ac:dyDescent="0.3">
      <c r="A6" t="s">
        <v>19</v>
      </c>
      <c r="B6">
        <v>4964</v>
      </c>
      <c r="C6" s="2">
        <v>5543828</v>
      </c>
      <c r="D6">
        <f t="shared" si="0"/>
        <v>55.438279999999999</v>
      </c>
      <c r="E6">
        <f t="shared" si="1"/>
        <v>89.541017506315129</v>
      </c>
      <c r="F6">
        <f>1.5</f>
        <v>1.5</v>
      </c>
      <c r="G6">
        <v>15689.17</v>
      </c>
      <c r="H6" s="4">
        <v>13.6</v>
      </c>
      <c r="I6">
        <f>29168</f>
        <v>29168</v>
      </c>
      <c r="J6">
        <f t="shared" si="2"/>
        <v>116672</v>
      </c>
      <c r="K6">
        <f>75.6</f>
        <v>75.599999999999994</v>
      </c>
      <c r="L6">
        <v>42.18</v>
      </c>
    </row>
    <row r="7" spans="1:12" ht="15.75" thickBot="1" x14ac:dyDescent="0.3">
      <c r="A7" t="s">
        <v>17</v>
      </c>
      <c r="B7">
        <v>3638</v>
      </c>
      <c r="C7" s="1">
        <v>3741869</v>
      </c>
      <c r="D7">
        <f t="shared" si="0"/>
        <v>37.418689999999998</v>
      </c>
      <c r="E7">
        <f t="shared" si="1"/>
        <v>97.224141197888017</v>
      </c>
      <c r="F7">
        <f>3.6</f>
        <v>3.6</v>
      </c>
      <c r="G7">
        <v>25689.99</v>
      </c>
      <c r="H7" s="3">
        <v>12.7</v>
      </c>
      <c r="I7">
        <f>60263</f>
        <v>60263</v>
      </c>
      <c r="J7">
        <f t="shared" si="2"/>
        <v>241052</v>
      </c>
      <c r="K7">
        <f>15.1</f>
        <v>15.1</v>
      </c>
      <c r="L7">
        <v>9.5250000000000004</v>
      </c>
    </row>
    <row r="8" spans="1:12" ht="15.75" thickBot="1" x14ac:dyDescent="0.3">
      <c r="A8" t="s">
        <v>34</v>
      </c>
      <c r="B8">
        <v>9552</v>
      </c>
      <c r="C8" s="2">
        <v>9209944</v>
      </c>
      <c r="D8">
        <f t="shared" si="0"/>
        <v>92.099440000000001</v>
      </c>
      <c r="E8">
        <f t="shared" si="1"/>
        <v>103.71398566592805</v>
      </c>
      <c r="F8">
        <f>15.8</f>
        <v>15.8</v>
      </c>
      <c r="G8">
        <v>53334.41</v>
      </c>
      <c r="H8" s="4">
        <v>12.6</v>
      </c>
      <c r="I8">
        <f>67357</f>
        <v>67357</v>
      </c>
      <c r="J8">
        <f t="shared" si="2"/>
        <v>269428</v>
      </c>
      <c r="K8">
        <f>6163.3</f>
        <v>6163.3</v>
      </c>
      <c r="L8">
        <v>30.094000000000001</v>
      </c>
    </row>
    <row r="9" spans="1:12" ht="15.75" thickBot="1" x14ac:dyDescent="0.3">
      <c r="A9" t="s">
        <v>12</v>
      </c>
      <c r="B9">
        <v>3032</v>
      </c>
      <c r="C9" s="2">
        <v>3146771</v>
      </c>
      <c r="D9">
        <f t="shared" si="0"/>
        <v>31.46771</v>
      </c>
      <c r="E9">
        <f t="shared" si="1"/>
        <v>96.352737456904237</v>
      </c>
      <c r="F9">
        <f>3.6</f>
        <v>3.6</v>
      </c>
      <c r="G9">
        <v>26383.37</v>
      </c>
      <c r="H9" s="3">
        <v>13.8</v>
      </c>
      <c r="I9">
        <f>55671</f>
        <v>55671</v>
      </c>
      <c r="J9">
        <f t="shared" si="2"/>
        <v>222684</v>
      </c>
      <c r="K9">
        <f>20.8</f>
        <v>20.8</v>
      </c>
      <c r="L9">
        <v>8.1210000000000004</v>
      </c>
    </row>
    <row r="10" spans="1:12" ht="15.75" thickBot="1" x14ac:dyDescent="0.3">
      <c r="A10" t="s">
        <v>1</v>
      </c>
      <c r="B10">
        <v>743</v>
      </c>
      <c r="C10" s="1">
        <v>731391</v>
      </c>
      <c r="D10">
        <f t="shared" si="0"/>
        <v>7.3139099999999999</v>
      </c>
      <c r="E10">
        <f t="shared" si="1"/>
        <v>101.58724950129275</v>
      </c>
      <c r="F10">
        <f>0.6</f>
        <v>0.6</v>
      </c>
      <c r="G10">
        <v>26792.82</v>
      </c>
      <c r="H10" s="4">
        <v>18.8</v>
      </c>
      <c r="I10">
        <f>56297</f>
        <v>56297</v>
      </c>
      <c r="J10">
        <f t="shared" si="2"/>
        <v>225188</v>
      </c>
      <c r="K10">
        <f>130</f>
        <v>130</v>
      </c>
      <c r="L10">
        <v>1.96</v>
      </c>
    </row>
    <row r="11" spans="1:12" ht="15.75" thickBot="1" x14ac:dyDescent="0.3">
      <c r="A11" t="s">
        <v>7</v>
      </c>
      <c r="B11">
        <v>1767</v>
      </c>
      <c r="C11" s="1">
        <v>1832650</v>
      </c>
      <c r="D11">
        <f t="shared" si="0"/>
        <v>18.326499999999999</v>
      </c>
      <c r="E11">
        <f t="shared" si="1"/>
        <v>96.417755708946061</v>
      </c>
      <c r="F11">
        <f>1.2</f>
        <v>1.2</v>
      </c>
      <c r="G11">
        <v>22969.8</v>
      </c>
      <c r="H11" s="3">
        <v>13.4</v>
      </c>
      <c r="I11">
        <f>50361</f>
        <v>50361</v>
      </c>
      <c r="J11">
        <f t="shared" si="2"/>
        <v>201444</v>
      </c>
      <c r="K11">
        <f>14.9</f>
        <v>14.9</v>
      </c>
      <c r="L11">
        <v>7.1550000000000002</v>
      </c>
    </row>
    <row r="12" spans="1:12" ht="15.75" thickBot="1" x14ac:dyDescent="0.3">
      <c r="A12" t="s">
        <v>22</v>
      </c>
      <c r="B12">
        <v>6031</v>
      </c>
      <c r="C12" s="2">
        <v>6166934</v>
      </c>
      <c r="D12">
        <f t="shared" si="0"/>
        <v>61.669339999999998</v>
      </c>
      <c r="E12">
        <f t="shared" si="1"/>
        <v>97.795760421629296</v>
      </c>
      <c r="F12">
        <f>4.3</f>
        <v>4.3</v>
      </c>
      <c r="G12">
        <v>29106.2</v>
      </c>
      <c r="H12" s="4">
        <v>13.1</v>
      </c>
      <c r="I12">
        <f>48388</f>
        <v>48388</v>
      </c>
      <c r="J12">
        <f t="shared" si="2"/>
        <v>193552</v>
      </c>
      <c r="K12">
        <f>201.5</f>
        <v>201.5</v>
      </c>
      <c r="L12">
        <v>26.495999999999999</v>
      </c>
    </row>
    <row r="13" spans="1:12" ht="15.75" thickBot="1" x14ac:dyDescent="0.3">
      <c r="A13" t="s">
        <v>14</v>
      </c>
      <c r="B13">
        <v>3421</v>
      </c>
      <c r="C13" s="1">
        <v>3540685</v>
      </c>
      <c r="D13">
        <f t="shared" si="0"/>
        <v>35.406849999999999</v>
      </c>
      <c r="E13">
        <f t="shared" si="1"/>
        <v>96.619721889973277</v>
      </c>
      <c r="F13">
        <f>1.4</f>
        <v>1.4</v>
      </c>
      <c r="G13">
        <v>30768.91</v>
      </c>
      <c r="H13" s="3">
        <v>12.8</v>
      </c>
      <c r="I13">
        <f>32516</f>
        <v>32516</v>
      </c>
      <c r="J13">
        <f t="shared" si="2"/>
        <v>130064</v>
      </c>
      <c r="K13">
        <f>55.7</f>
        <v>55.7</v>
      </c>
      <c r="L13">
        <v>23.632000000000001</v>
      </c>
    </row>
    <row r="14" spans="1:12" ht="15.75" thickBot="1" x14ac:dyDescent="0.3">
      <c r="A14" t="s">
        <v>10</v>
      </c>
      <c r="B14">
        <v>2694</v>
      </c>
      <c r="C14" s="2">
        <v>3082841</v>
      </c>
      <c r="D14">
        <f t="shared" si="0"/>
        <v>30.828410000000002</v>
      </c>
      <c r="E14">
        <f t="shared" si="1"/>
        <v>87.386926539513382</v>
      </c>
      <c r="F14">
        <f>1.6</f>
        <v>1.6</v>
      </c>
      <c r="G14">
        <v>23605.22</v>
      </c>
      <c r="H14" s="4">
        <v>14.5</v>
      </c>
      <c r="I14">
        <f>40090</f>
        <v>40090</v>
      </c>
      <c r="J14">
        <f t="shared" si="2"/>
        <v>160360</v>
      </c>
      <c r="K14">
        <f>148.1</f>
        <v>148.1</v>
      </c>
      <c r="L14">
        <v>15.706</v>
      </c>
    </row>
    <row r="15" spans="1:12" ht="15.75" thickBot="1" x14ac:dyDescent="0.3">
      <c r="A15" t="s">
        <v>24</v>
      </c>
      <c r="B15">
        <v>7961</v>
      </c>
      <c r="C15" s="1">
        <v>8348151</v>
      </c>
      <c r="D15">
        <f t="shared" si="0"/>
        <v>83.48151</v>
      </c>
      <c r="E15">
        <f t="shared" si="1"/>
        <v>95.362434148591703</v>
      </c>
      <c r="F15">
        <f>7.3</f>
        <v>7.3</v>
      </c>
      <c r="G15">
        <v>33247.919999999998</v>
      </c>
      <c r="H15" s="3">
        <v>13.7</v>
      </c>
      <c r="I15">
        <f>55746</f>
        <v>55746</v>
      </c>
      <c r="J15">
        <f t="shared" si="2"/>
        <v>222984</v>
      </c>
      <c r="K15">
        <f>106.2</f>
        <v>106.2</v>
      </c>
      <c r="L15">
        <v>26.334</v>
      </c>
    </row>
    <row r="16" spans="1:12" ht="15.75" thickBot="1" x14ac:dyDescent="0.3">
      <c r="A16" t="s">
        <v>33</v>
      </c>
      <c r="B16">
        <v>16739</v>
      </c>
      <c r="C16" s="2">
        <v>16992418</v>
      </c>
      <c r="D16">
        <f t="shared" si="0"/>
        <v>169.92418000000001</v>
      </c>
      <c r="E16">
        <f t="shared" si="1"/>
        <v>98.508640736121251</v>
      </c>
      <c r="F16">
        <f>9.1</f>
        <v>9.1</v>
      </c>
      <c r="G16">
        <v>39538.68</v>
      </c>
      <c r="H16" s="4">
        <v>13.6</v>
      </c>
      <c r="I16">
        <f>49620</f>
        <v>49620</v>
      </c>
      <c r="J16">
        <f t="shared" si="2"/>
        <v>198480</v>
      </c>
      <c r="K16">
        <f>760.2</f>
        <v>760.2</v>
      </c>
      <c r="L16">
        <v>83.424999999999997</v>
      </c>
    </row>
    <row r="17" spans="1:12" ht="15.75" thickBot="1" x14ac:dyDescent="0.3">
      <c r="A17" t="s">
        <v>18</v>
      </c>
      <c r="B17">
        <v>4459</v>
      </c>
      <c r="C17" s="1">
        <v>4748846</v>
      </c>
      <c r="D17">
        <f t="shared" si="0"/>
        <v>47.488460000000003</v>
      </c>
      <c r="E17">
        <f t="shared" si="1"/>
        <v>93.896496117161931</v>
      </c>
      <c r="F17">
        <f>2.5</f>
        <v>2.5</v>
      </c>
      <c r="G17">
        <v>21521.439999999999</v>
      </c>
      <c r="H17" s="3">
        <v>12.6</v>
      </c>
      <c r="I17">
        <f>46410</f>
        <v>46410</v>
      </c>
      <c r="J17">
        <f t="shared" si="2"/>
        <v>185640</v>
      </c>
      <c r="K17">
        <f>81</f>
        <v>81</v>
      </c>
      <c r="L17">
        <v>21.337</v>
      </c>
    </row>
    <row r="18" spans="1:12" ht="15.75" thickBot="1" x14ac:dyDescent="0.3">
      <c r="A18" t="s">
        <v>27</v>
      </c>
      <c r="B18">
        <v>1878</v>
      </c>
      <c r="C18" s="2">
        <v>1971520</v>
      </c>
      <c r="D18">
        <f t="shared" si="0"/>
        <v>19.715199999999999</v>
      </c>
      <c r="E18">
        <f t="shared" si="1"/>
        <v>95.256451874695671</v>
      </c>
      <c r="F18">
        <f>1.1</f>
        <v>1.1000000000000001</v>
      </c>
      <c r="G18">
        <v>35793.83</v>
      </c>
      <c r="H18" s="4">
        <v>13.6</v>
      </c>
      <c r="I18">
        <f>42041</f>
        <v>42041</v>
      </c>
      <c r="J18">
        <f t="shared" si="2"/>
        <v>168164</v>
      </c>
      <c r="K18">
        <f>404.1</f>
        <v>404.1</v>
      </c>
      <c r="L18">
        <v>10.067</v>
      </c>
    </row>
    <row r="19" spans="1:12" ht="15.75" thickBot="1" x14ac:dyDescent="0.3">
      <c r="A19" t="s">
        <v>4</v>
      </c>
      <c r="B19">
        <v>1146</v>
      </c>
      <c r="C19" s="1">
        <v>1235456</v>
      </c>
      <c r="D19">
        <f t="shared" si="0"/>
        <v>12.354559999999999</v>
      </c>
      <c r="E19">
        <f t="shared" si="1"/>
        <v>92.759272689598021</v>
      </c>
      <c r="F19">
        <f>0.7</f>
        <v>0.7</v>
      </c>
      <c r="G19">
        <v>22099.17</v>
      </c>
      <c r="H19" s="3">
        <v>13.1</v>
      </c>
      <c r="I19">
        <f>51965</f>
        <v>51965</v>
      </c>
      <c r="J19">
        <f t="shared" si="2"/>
        <v>207860</v>
      </c>
      <c r="K19">
        <f>44.4</f>
        <v>44.4</v>
      </c>
      <c r="L19">
        <v>3.766</v>
      </c>
    </row>
    <row r="20" spans="1:12" ht="15.75" thickBot="1" x14ac:dyDescent="0.3">
      <c r="A20" t="s">
        <v>20</v>
      </c>
      <c r="B20">
        <v>5310</v>
      </c>
      <c r="C20" s="2">
        <v>5784442</v>
      </c>
      <c r="D20">
        <f t="shared" si="0"/>
        <v>57.84442</v>
      </c>
      <c r="E20">
        <f t="shared" si="1"/>
        <v>91.797964263450126</v>
      </c>
      <c r="F20">
        <f>8</f>
        <v>8</v>
      </c>
      <c r="G20">
        <v>29063.79</v>
      </c>
      <c r="H20" s="4">
        <v>14.3</v>
      </c>
      <c r="I20">
        <v>72931</v>
      </c>
      <c r="J20">
        <f t="shared" si="2"/>
        <v>291724</v>
      </c>
      <c r="K20">
        <f>90.2</f>
        <v>90.2</v>
      </c>
      <c r="L20">
        <v>14.25</v>
      </c>
    </row>
    <row r="21" spans="1:12" ht="15.75" thickBot="1" x14ac:dyDescent="0.3">
      <c r="A21" t="s">
        <v>15</v>
      </c>
      <c r="B21">
        <v>3538</v>
      </c>
      <c r="C21" s="1">
        <v>4132148</v>
      </c>
      <c r="D21">
        <f t="shared" si="0"/>
        <v>41.321480000000001</v>
      </c>
      <c r="E21">
        <f t="shared" si="1"/>
        <v>85.621328180888</v>
      </c>
      <c r="F21">
        <f>1.6</f>
        <v>1.6</v>
      </c>
      <c r="G21">
        <v>22059.86</v>
      </c>
      <c r="H21" s="3">
        <v>12.7</v>
      </c>
      <c r="I21">
        <f>36263</f>
        <v>36263</v>
      </c>
      <c r="J21">
        <f t="shared" si="2"/>
        <v>145052</v>
      </c>
      <c r="K21">
        <f>44.1</f>
        <v>44.1</v>
      </c>
      <c r="L21">
        <v>25.698</v>
      </c>
    </row>
    <row r="22" spans="1:12" ht="15.75" thickBot="1" x14ac:dyDescent="0.3">
      <c r="A22" t="s">
        <v>21</v>
      </c>
      <c r="B22">
        <v>5991</v>
      </c>
      <c r="C22" s="2">
        <v>6583278</v>
      </c>
      <c r="D22">
        <f t="shared" si="0"/>
        <v>65.83278</v>
      </c>
      <c r="E22">
        <f t="shared" si="1"/>
        <v>91.003296534036693</v>
      </c>
      <c r="F22">
        <f>3.2</f>
        <v>3.2</v>
      </c>
      <c r="G22">
        <v>31684.94</v>
      </c>
      <c r="H22" s="4">
        <v>14</v>
      </c>
      <c r="I22">
        <f>39616</f>
        <v>39616</v>
      </c>
      <c r="J22">
        <f t="shared" si="2"/>
        <v>158464</v>
      </c>
      <c r="K22">
        <f>191.9</f>
        <v>191.9</v>
      </c>
      <c r="L22">
        <v>41.366000000000007</v>
      </c>
    </row>
    <row r="23" spans="1:12" ht="15.75" thickBot="1" x14ac:dyDescent="0.3">
      <c r="A23" t="s">
        <v>8</v>
      </c>
      <c r="B23">
        <v>2085</v>
      </c>
      <c r="C23" s="1">
        <v>2368467</v>
      </c>
      <c r="D23">
        <f t="shared" si="0"/>
        <v>23.684670000000001</v>
      </c>
      <c r="E23">
        <f t="shared" si="1"/>
        <v>88.031625519798254</v>
      </c>
      <c r="F23">
        <f>2.3</f>
        <v>2.2999999999999998</v>
      </c>
      <c r="G23">
        <v>31663.82</v>
      </c>
      <c r="H23" s="3">
        <v>14.4</v>
      </c>
      <c r="I23">
        <f>60435</f>
        <v>60435</v>
      </c>
      <c r="J23">
        <f t="shared" si="2"/>
        <v>241740</v>
      </c>
      <c r="K23">
        <f>44.1</f>
        <v>44.1</v>
      </c>
      <c r="L23">
        <v>7.5039999999999996</v>
      </c>
    </row>
    <row r="24" spans="1:12" ht="15.75" thickBot="1" x14ac:dyDescent="0.3">
      <c r="A24" t="s">
        <v>6</v>
      </c>
      <c r="B24">
        <v>1546</v>
      </c>
      <c r="C24" s="2">
        <v>1857985</v>
      </c>
      <c r="D24">
        <f t="shared" si="0"/>
        <v>18.57985</v>
      </c>
      <c r="E24">
        <f t="shared" si="1"/>
        <v>83.208422027088488</v>
      </c>
      <c r="F24">
        <f>1.3</f>
        <v>1.3</v>
      </c>
      <c r="G24">
        <v>33341.769999999997</v>
      </c>
      <c r="H24" s="4">
        <v>13.7</v>
      </c>
      <c r="I24">
        <f>46380</f>
        <v>46380</v>
      </c>
      <c r="J24">
        <f t="shared" si="2"/>
        <v>185520</v>
      </c>
      <c r="K24">
        <f>191.9</f>
        <v>191.9</v>
      </c>
      <c r="L24">
        <v>8.9290000000000003</v>
      </c>
    </row>
    <row r="25" spans="1:12" ht="15.75" thickBot="1" x14ac:dyDescent="0.3">
      <c r="A25" t="s">
        <v>29</v>
      </c>
      <c r="B25">
        <v>2640</v>
      </c>
      <c r="C25" s="1">
        <v>2822255</v>
      </c>
      <c r="D25">
        <f t="shared" si="0"/>
        <v>28.222549999999998</v>
      </c>
      <c r="E25">
        <f t="shared" si="1"/>
        <v>93.542220671059141</v>
      </c>
      <c r="F25">
        <f>2.3</f>
        <v>2.2999999999999998</v>
      </c>
      <c r="G25">
        <v>32135.59</v>
      </c>
      <c r="H25" s="3">
        <v>13.4</v>
      </c>
      <c r="I25">
        <f>47819</f>
        <v>47819</v>
      </c>
      <c r="J25">
        <f t="shared" si="2"/>
        <v>191276</v>
      </c>
      <c r="K25">
        <f>46.2</f>
        <v>46.2</v>
      </c>
      <c r="L25">
        <v>12.14</v>
      </c>
    </row>
    <row r="26" spans="1:12" ht="15.75" thickBot="1" x14ac:dyDescent="0.3">
      <c r="A26" t="s">
        <v>13</v>
      </c>
      <c r="B26">
        <v>3068</v>
      </c>
      <c r="C26" s="2">
        <v>3026943</v>
      </c>
      <c r="D26">
        <f t="shared" si="0"/>
        <v>30.26943</v>
      </c>
      <c r="E26">
        <f t="shared" si="1"/>
        <v>101.35638497322216</v>
      </c>
      <c r="F26">
        <f>2.3</f>
        <v>2.2999999999999998</v>
      </c>
      <c r="G26">
        <v>22026.13</v>
      </c>
      <c r="H26" s="4">
        <v>14.3</v>
      </c>
      <c r="I26">
        <f>55834</f>
        <v>55834</v>
      </c>
      <c r="J26">
        <f t="shared" si="2"/>
        <v>223336</v>
      </c>
      <c r="K26">
        <f>52.8</f>
        <v>52.8</v>
      </c>
      <c r="L26">
        <v>8.5389999999999997</v>
      </c>
    </row>
    <row r="27" spans="1:12" ht="15.75" thickBot="1" x14ac:dyDescent="0.3">
      <c r="A27" t="s">
        <v>11</v>
      </c>
      <c r="B27">
        <v>2916</v>
      </c>
      <c r="C27" s="1">
        <v>2944840</v>
      </c>
      <c r="D27">
        <f t="shared" si="0"/>
        <v>29.448399999999999</v>
      </c>
      <c r="E27">
        <f t="shared" si="1"/>
        <v>99.020659866070829</v>
      </c>
      <c r="F27">
        <f>3.6</f>
        <v>3.6</v>
      </c>
      <c r="G27">
        <v>33097.75</v>
      </c>
      <c r="H27" s="3">
        <v>13.8</v>
      </c>
      <c r="I27">
        <f>61358</f>
        <v>61358</v>
      </c>
      <c r="J27">
        <f t="shared" si="2"/>
        <v>245432</v>
      </c>
      <c r="K27">
        <f>16.4</f>
        <v>16.399999999999999</v>
      </c>
      <c r="L27">
        <v>8.85</v>
      </c>
    </row>
    <row r="28" spans="1:12" ht="15.75" thickBot="1" x14ac:dyDescent="0.3">
      <c r="A28" t="s">
        <v>9</v>
      </c>
      <c r="B28">
        <v>2471</v>
      </c>
      <c r="C28" s="2">
        <v>2402598</v>
      </c>
      <c r="D28">
        <f t="shared" si="0"/>
        <v>24.025980000000001</v>
      </c>
      <c r="E28">
        <f t="shared" si="1"/>
        <v>102.8470014542591</v>
      </c>
      <c r="F28">
        <f>2.3</f>
        <v>2.2999999999999998</v>
      </c>
      <c r="G28">
        <v>35677.11</v>
      </c>
      <c r="H28" s="4">
        <v>14</v>
      </c>
      <c r="I28">
        <f>41665</f>
        <v>41665</v>
      </c>
      <c r="J28">
        <f t="shared" si="2"/>
        <v>166660</v>
      </c>
      <c r="K28">
        <f>97.1</f>
        <v>97.1</v>
      </c>
      <c r="L28">
        <v>13.161</v>
      </c>
    </row>
    <row r="29" spans="1:12" ht="15.75" thickBot="1" x14ac:dyDescent="0.3">
      <c r="A29" t="s">
        <v>16</v>
      </c>
      <c r="B29">
        <v>3591</v>
      </c>
      <c r="C29" s="1">
        <v>3527735</v>
      </c>
      <c r="D29">
        <f t="shared" si="0"/>
        <v>35.277349999999998</v>
      </c>
      <c r="E29">
        <f t="shared" si="1"/>
        <v>101.79336032893627</v>
      </c>
      <c r="F29">
        <f>3.1</f>
        <v>3.1</v>
      </c>
      <c r="G29">
        <v>20594.330000000002</v>
      </c>
      <c r="H29" s="3">
        <v>13.7</v>
      </c>
      <c r="I29">
        <f>49688</f>
        <v>49688</v>
      </c>
      <c r="J29">
        <f t="shared" si="2"/>
        <v>198752</v>
      </c>
      <c r="K29">
        <f>44</f>
        <v>44</v>
      </c>
      <c r="L29">
        <v>12.339</v>
      </c>
    </row>
    <row r="30" spans="1:12" ht="15.75" thickBot="1" x14ac:dyDescent="0.3">
      <c r="A30" t="s">
        <v>3</v>
      </c>
      <c r="B30">
        <v>1123</v>
      </c>
      <c r="C30" s="2">
        <v>1342977</v>
      </c>
      <c r="D30">
        <f t="shared" si="0"/>
        <v>13.42977</v>
      </c>
      <c r="E30">
        <f t="shared" si="1"/>
        <v>83.620196027184392</v>
      </c>
      <c r="F30">
        <f>0.6</f>
        <v>0.6</v>
      </c>
      <c r="G30">
        <v>27130.05</v>
      </c>
      <c r="H30" s="4">
        <v>13.6</v>
      </c>
      <c r="I30">
        <f>37919</f>
        <v>37919</v>
      </c>
      <c r="J30">
        <f t="shared" si="2"/>
        <v>151676</v>
      </c>
      <c r="K30">
        <f>336</f>
        <v>336</v>
      </c>
      <c r="L30">
        <v>8.0039999999999996</v>
      </c>
    </row>
    <row r="31" spans="1:12" ht="15.75" thickBot="1" x14ac:dyDescent="0.3">
      <c r="A31" t="s">
        <v>23</v>
      </c>
      <c r="B31">
        <v>7813</v>
      </c>
      <c r="C31" s="1">
        <v>8062579</v>
      </c>
      <c r="D31">
        <f t="shared" si="0"/>
        <v>80.625789999999995</v>
      </c>
      <c r="E31">
        <f t="shared" si="1"/>
        <v>96.904476842955589</v>
      </c>
      <c r="F31">
        <f>4.5</f>
        <v>4.5</v>
      </c>
      <c r="G31">
        <v>18777.61</v>
      </c>
      <c r="H31" s="3">
        <v>12.3</v>
      </c>
      <c r="I31">
        <f>35126</f>
        <v>35126</v>
      </c>
      <c r="J31">
        <f t="shared" si="2"/>
        <v>140504</v>
      </c>
      <c r="K31">
        <f>112.3</f>
        <v>112.3</v>
      </c>
      <c r="L31">
        <v>47.496000000000002</v>
      </c>
    </row>
    <row r="32" spans="1:12" ht="15.75" thickBot="1" x14ac:dyDescent="0.3">
      <c r="A32" t="s">
        <v>28</v>
      </c>
      <c r="B32">
        <v>2016</v>
      </c>
      <c r="C32" s="2">
        <v>2320898</v>
      </c>
      <c r="D32">
        <f t="shared" si="0"/>
        <v>23.20898</v>
      </c>
      <c r="E32">
        <f t="shared" si="1"/>
        <v>86.862929779766276</v>
      </c>
      <c r="F32">
        <f>1.5</f>
        <v>1.5</v>
      </c>
      <c r="G32">
        <v>21348.05</v>
      </c>
      <c r="H32" s="4">
        <v>14.2</v>
      </c>
      <c r="I32">
        <f>46766</f>
        <v>46766</v>
      </c>
      <c r="J32">
        <f t="shared" si="2"/>
        <v>187064</v>
      </c>
      <c r="K32">
        <f>58.7</f>
        <v>58.7</v>
      </c>
      <c r="L32">
        <v>11.569000000000001</v>
      </c>
    </row>
    <row r="33" spans="1:12" ht="15.75" thickBot="1" x14ac:dyDescent="0.3">
      <c r="A33" t="s">
        <v>5</v>
      </c>
      <c r="B33">
        <v>1505</v>
      </c>
      <c r="C33" s="1">
        <v>1622138</v>
      </c>
      <c r="D33">
        <f t="shared" si="0"/>
        <v>16.22138</v>
      </c>
      <c r="E33">
        <f t="shared" si="1"/>
        <v>92.778789474138449</v>
      </c>
      <c r="F33">
        <f>1</f>
        <v>1</v>
      </c>
      <c r="G33">
        <v>31510.49</v>
      </c>
      <c r="H33" s="3">
        <v>13.6</v>
      </c>
      <c r="I33">
        <f>44405</f>
        <v>44405</v>
      </c>
      <c r="J33">
        <f t="shared" si="2"/>
        <v>177620</v>
      </c>
      <c r="K33">
        <f>21.5</f>
        <v>21.5</v>
      </c>
      <c r="L33">
        <v>7.4569999999999999</v>
      </c>
    </row>
  </sheetData>
  <sortState xmlns:xlrd2="http://schemas.microsoft.com/office/spreadsheetml/2017/richdata2" ref="A3:G33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6DD3-D426-4249-8C5A-CE3D5843FFFF}">
  <dimension ref="A1:H33"/>
  <sheetViews>
    <sheetView tabSelected="1" workbookViewId="0">
      <selection activeCell="J7" sqref="J7"/>
    </sheetView>
  </sheetViews>
  <sheetFormatPr baseColWidth="10" defaultRowHeight="15" x14ac:dyDescent="0.25"/>
  <sheetData>
    <row r="1" spans="1:8" x14ac:dyDescent="0.25">
      <c r="A1" t="s">
        <v>0</v>
      </c>
      <c r="B1" t="s">
        <v>38</v>
      </c>
      <c r="C1" t="s">
        <v>43</v>
      </c>
      <c r="D1" t="s">
        <v>37</v>
      </c>
      <c r="E1" t="s">
        <v>36</v>
      </c>
      <c r="F1" t="s">
        <v>40</v>
      </c>
      <c r="G1" t="s">
        <v>41</v>
      </c>
      <c r="H1" t="s">
        <v>42</v>
      </c>
    </row>
    <row r="2" spans="1:8" x14ac:dyDescent="0.25">
      <c r="A2" t="s">
        <v>26</v>
      </c>
      <c r="B2">
        <v>93.293593535946442</v>
      </c>
      <c r="C2">
        <f>1.4</f>
        <v>1.4</v>
      </c>
      <c r="D2">
        <v>29984.44</v>
      </c>
      <c r="E2">
        <v>13.7</v>
      </c>
      <c r="F2">
        <v>233212</v>
      </c>
      <c r="G2">
        <v>253.9</v>
      </c>
      <c r="H2">
        <v>3.9649999999999999</v>
      </c>
    </row>
    <row r="3" spans="1:8" x14ac:dyDescent="0.25">
      <c r="A3" t="s">
        <v>30</v>
      </c>
      <c r="B3">
        <v>93.790958923009171</v>
      </c>
      <c r="C3">
        <f>3.7</f>
        <v>3.7</v>
      </c>
      <c r="D3">
        <v>27377.16</v>
      </c>
      <c r="E3">
        <v>14.3</v>
      </c>
      <c r="F3">
        <v>271284</v>
      </c>
      <c r="G3">
        <v>52.8</v>
      </c>
      <c r="H3">
        <v>8.5169999999999995</v>
      </c>
    </row>
    <row r="4" spans="1:8" x14ac:dyDescent="0.25">
      <c r="A4" t="s">
        <v>25</v>
      </c>
      <c r="B4">
        <v>92.304185500102079</v>
      </c>
      <c r="C4">
        <f>0.8</f>
        <v>0.8</v>
      </c>
      <c r="D4">
        <v>22738.14</v>
      </c>
      <c r="E4">
        <v>14.1</v>
      </c>
      <c r="F4">
        <v>257064</v>
      </c>
      <c r="G4">
        <v>10.8</v>
      </c>
      <c r="H4">
        <v>2.234</v>
      </c>
    </row>
    <row r="5" spans="1:8" x14ac:dyDescent="0.25">
      <c r="A5" t="s">
        <v>2</v>
      </c>
      <c r="B5">
        <v>95.652239479600112</v>
      </c>
      <c r="C5">
        <f>2.1</f>
        <v>2.1</v>
      </c>
      <c r="D5">
        <v>25389.599999999999</v>
      </c>
      <c r="E5">
        <v>12.8</v>
      </c>
      <c r="F5">
        <v>189104</v>
      </c>
      <c r="G5">
        <v>16.100000000000001</v>
      </c>
      <c r="H5">
        <v>4.7240000000000002</v>
      </c>
    </row>
    <row r="6" spans="1:8" x14ac:dyDescent="0.25">
      <c r="A6" t="s">
        <v>19</v>
      </c>
      <c r="B6">
        <v>89.541017506315129</v>
      </c>
      <c r="C6">
        <f>1.5</f>
        <v>1.5</v>
      </c>
      <c r="D6">
        <v>15689.17</v>
      </c>
      <c r="E6">
        <v>13.6</v>
      </c>
      <c r="F6">
        <v>116672</v>
      </c>
      <c r="G6">
        <v>75.599999999999994</v>
      </c>
      <c r="H6">
        <v>42.18</v>
      </c>
    </row>
    <row r="7" spans="1:8" x14ac:dyDescent="0.25">
      <c r="A7" t="s">
        <v>17</v>
      </c>
      <c r="B7">
        <v>97.224141197888017</v>
      </c>
      <c r="C7">
        <f>3.6</f>
        <v>3.6</v>
      </c>
      <c r="D7">
        <v>25689.99</v>
      </c>
      <c r="E7">
        <v>12.7</v>
      </c>
      <c r="F7">
        <v>241052</v>
      </c>
      <c r="G7">
        <v>15.1</v>
      </c>
      <c r="H7">
        <v>9.5250000000000004</v>
      </c>
    </row>
    <row r="8" spans="1:8" x14ac:dyDescent="0.25">
      <c r="A8" t="s">
        <v>34</v>
      </c>
      <c r="B8">
        <v>103.71398566592805</v>
      </c>
      <c r="C8">
        <f>15.8</f>
        <v>15.8</v>
      </c>
      <c r="D8">
        <v>53334.41</v>
      </c>
      <c r="E8">
        <v>12.6</v>
      </c>
      <c r="F8">
        <v>269428</v>
      </c>
      <c r="G8">
        <v>6163.3</v>
      </c>
      <c r="H8">
        <v>30.094000000000001</v>
      </c>
    </row>
    <row r="9" spans="1:8" x14ac:dyDescent="0.25">
      <c r="A9" t="s">
        <v>12</v>
      </c>
      <c r="B9">
        <v>96.352737456904237</v>
      </c>
      <c r="C9">
        <f>3.6</f>
        <v>3.6</v>
      </c>
      <c r="D9">
        <v>26383.37</v>
      </c>
      <c r="E9">
        <v>13.8</v>
      </c>
      <c r="F9">
        <v>222684</v>
      </c>
      <c r="G9">
        <v>20.8</v>
      </c>
      <c r="H9">
        <v>8.1210000000000004</v>
      </c>
    </row>
    <row r="10" spans="1:8" x14ac:dyDescent="0.25">
      <c r="A10" t="s">
        <v>1</v>
      </c>
      <c r="B10">
        <v>101.58724950129275</v>
      </c>
      <c r="C10">
        <f>0.6</f>
        <v>0.6</v>
      </c>
      <c r="D10">
        <v>26792.82</v>
      </c>
      <c r="E10">
        <v>18.8</v>
      </c>
      <c r="F10">
        <v>225188</v>
      </c>
      <c r="G10">
        <v>130</v>
      </c>
      <c r="H10">
        <v>1.96</v>
      </c>
    </row>
    <row r="11" spans="1:8" x14ac:dyDescent="0.25">
      <c r="A11" t="s">
        <v>7</v>
      </c>
      <c r="B11">
        <v>96.417755708946061</v>
      </c>
      <c r="C11">
        <f>1.2</f>
        <v>1.2</v>
      </c>
      <c r="D11">
        <v>22969.8</v>
      </c>
      <c r="E11">
        <v>13.4</v>
      </c>
      <c r="F11">
        <v>201444</v>
      </c>
      <c r="G11">
        <v>14.9</v>
      </c>
      <c r="H11">
        <v>7.1550000000000002</v>
      </c>
    </row>
    <row r="12" spans="1:8" x14ac:dyDescent="0.25">
      <c r="A12" t="s">
        <v>22</v>
      </c>
      <c r="B12">
        <v>97.795760421629296</v>
      </c>
      <c r="C12">
        <f>4.3</f>
        <v>4.3</v>
      </c>
      <c r="D12">
        <v>29106.2</v>
      </c>
      <c r="E12">
        <v>13.1</v>
      </c>
      <c r="F12">
        <v>193552</v>
      </c>
      <c r="G12">
        <v>201.5</v>
      </c>
      <c r="H12">
        <v>26.495999999999999</v>
      </c>
    </row>
    <row r="13" spans="1:8" x14ac:dyDescent="0.25">
      <c r="A13" t="s">
        <v>14</v>
      </c>
      <c r="B13">
        <v>96.619721889973277</v>
      </c>
      <c r="C13">
        <f>1.4</f>
        <v>1.4</v>
      </c>
      <c r="D13">
        <v>30768.91</v>
      </c>
      <c r="E13">
        <v>12.8</v>
      </c>
      <c r="F13">
        <v>130064</v>
      </c>
      <c r="G13">
        <v>55.7</v>
      </c>
      <c r="H13">
        <v>23.632000000000001</v>
      </c>
    </row>
    <row r="14" spans="1:8" x14ac:dyDescent="0.25">
      <c r="A14" t="s">
        <v>10</v>
      </c>
      <c r="B14">
        <v>87.386926539513382</v>
      </c>
      <c r="C14">
        <f>1.6</f>
        <v>1.6</v>
      </c>
      <c r="D14">
        <v>23605.22</v>
      </c>
      <c r="E14">
        <v>14.5</v>
      </c>
      <c r="F14">
        <v>160360</v>
      </c>
      <c r="G14">
        <v>148.1</v>
      </c>
      <c r="H14">
        <v>15.706</v>
      </c>
    </row>
    <row r="15" spans="1:8" x14ac:dyDescent="0.25">
      <c r="A15" t="s">
        <v>24</v>
      </c>
      <c r="B15">
        <v>95.362434148591703</v>
      </c>
      <c r="C15">
        <f>7.3</f>
        <v>7.3</v>
      </c>
      <c r="D15">
        <v>33247.919999999998</v>
      </c>
      <c r="E15">
        <v>13.7</v>
      </c>
      <c r="F15">
        <v>222984</v>
      </c>
      <c r="G15">
        <v>106.2</v>
      </c>
      <c r="H15">
        <v>26.334</v>
      </c>
    </row>
    <row r="16" spans="1:8" x14ac:dyDescent="0.25">
      <c r="A16" t="s">
        <v>33</v>
      </c>
      <c r="B16">
        <v>98.508640736121251</v>
      </c>
      <c r="C16">
        <f>9.1</f>
        <v>9.1</v>
      </c>
      <c r="D16">
        <v>39538.68</v>
      </c>
      <c r="E16">
        <v>13.6</v>
      </c>
      <c r="F16">
        <v>198480</v>
      </c>
      <c r="G16">
        <v>760.2</v>
      </c>
      <c r="H16">
        <v>83.424999999999997</v>
      </c>
    </row>
    <row r="17" spans="1:8" x14ac:dyDescent="0.25">
      <c r="A17" t="s">
        <v>18</v>
      </c>
      <c r="B17">
        <v>93.896496117161931</v>
      </c>
      <c r="C17">
        <f>2.5</f>
        <v>2.5</v>
      </c>
      <c r="D17">
        <v>21521.439999999999</v>
      </c>
      <c r="E17">
        <v>12.6</v>
      </c>
      <c r="F17">
        <v>185640</v>
      </c>
      <c r="G17">
        <v>81</v>
      </c>
      <c r="H17">
        <v>21.337</v>
      </c>
    </row>
    <row r="18" spans="1:8" x14ac:dyDescent="0.25">
      <c r="A18" t="s">
        <v>27</v>
      </c>
      <c r="B18">
        <v>95.256451874695671</v>
      </c>
      <c r="C18">
        <f>1.1</f>
        <v>1.1000000000000001</v>
      </c>
      <c r="D18">
        <v>35793.83</v>
      </c>
      <c r="E18">
        <v>13.6</v>
      </c>
      <c r="F18">
        <v>168164</v>
      </c>
      <c r="G18">
        <v>404.1</v>
      </c>
      <c r="H18">
        <v>10.067</v>
      </c>
    </row>
    <row r="19" spans="1:8" x14ac:dyDescent="0.25">
      <c r="A19" t="s">
        <v>4</v>
      </c>
      <c r="B19">
        <v>92.759272689598021</v>
      </c>
      <c r="C19">
        <f>0.7</f>
        <v>0.7</v>
      </c>
      <c r="D19">
        <v>22099.17</v>
      </c>
      <c r="E19">
        <v>13.1</v>
      </c>
      <c r="F19">
        <v>207860</v>
      </c>
      <c r="G19">
        <v>44.4</v>
      </c>
      <c r="H19">
        <v>3.766</v>
      </c>
    </row>
    <row r="20" spans="1:8" x14ac:dyDescent="0.25">
      <c r="A20" t="s">
        <v>20</v>
      </c>
      <c r="B20">
        <v>91.797964263450126</v>
      </c>
      <c r="C20">
        <f>8</f>
        <v>8</v>
      </c>
      <c r="D20">
        <v>29063.79</v>
      </c>
      <c r="E20">
        <v>14.3</v>
      </c>
      <c r="F20">
        <v>291724</v>
      </c>
      <c r="G20">
        <v>90.2</v>
      </c>
      <c r="H20">
        <v>14.25</v>
      </c>
    </row>
    <row r="21" spans="1:8" x14ac:dyDescent="0.25">
      <c r="A21" t="s">
        <v>15</v>
      </c>
      <c r="B21">
        <v>85.621328180888</v>
      </c>
      <c r="C21">
        <f>1.6</f>
        <v>1.6</v>
      </c>
      <c r="D21">
        <v>22059.86</v>
      </c>
      <c r="E21">
        <v>12.7</v>
      </c>
      <c r="F21">
        <v>145052</v>
      </c>
      <c r="G21">
        <v>44.1</v>
      </c>
      <c r="H21">
        <v>25.698</v>
      </c>
    </row>
    <row r="22" spans="1:8" x14ac:dyDescent="0.25">
      <c r="A22" t="s">
        <v>21</v>
      </c>
      <c r="B22">
        <v>91.003296534036693</v>
      </c>
      <c r="C22">
        <f>3.2</f>
        <v>3.2</v>
      </c>
      <c r="D22">
        <v>31684.94</v>
      </c>
      <c r="E22">
        <v>14</v>
      </c>
      <c r="F22">
        <v>158464</v>
      </c>
      <c r="G22">
        <v>191.9</v>
      </c>
      <c r="H22">
        <v>41.366000000000007</v>
      </c>
    </row>
    <row r="23" spans="1:8" x14ac:dyDescent="0.25">
      <c r="A23" t="s">
        <v>8</v>
      </c>
      <c r="B23">
        <v>88.031625519798254</v>
      </c>
      <c r="C23">
        <f>2.3</f>
        <v>2.2999999999999998</v>
      </c>
      <c r="D23">
        <v>31663.82</v>
      </c>
      <c r="E23">
        <v>14.4</v>
      </c>
      <c r="F23">
        <v>241740</v>
      </c>
      <c r="G23">
        <v>44.1</v>
      </c>
      <c r="H23">
        <v>7.5039999999999996</v>
      </c>
    </row>
    <row r="24" spans="1:8" x14ac:dyDescent="0.25">
      <c r="A24" t="s">
        <v>6</v>
      </c>
      <c r="B24">
        <v>83.208422027088488</v>
      </c>
      <c r="C24">
        <f>1.3</f>
        <v>1.3</v>
      </c>
      <c r="D24">
        <v>33341.769999999997</v>
      </c>
      <c r="E24">
        <v>13.7</v>
      </c>
      <c r="F24">
        <v>185520</v>
      </c>
      <c r="G24">
        <v>191.9</v>
      </c>
      <c r="H24">
        <v>8.9290000000000003</v>
      </c>
    </row>
    <row r="25" spans="1:8" x14ac:dyDescent="0.25">
      <c r="A25" t="s">
        <v>29</v>
      </c>
      <c r="B25">
        <v>93.542220671059141</v>
      </c>
      <c r="C25">
        <f>2.3</f>
        <v>2.2999999999999998</v>
      </c>
      <c r="D25">
        <v>32135.59</v>
      </c>
      <c r="E25">
        <v>13.4</v>
      </c>
      <c r="F25">
        <v>191276</v>
      </c>
      <c r="G25">
        <v>46.2</v>
      </c>
      <c r="H25">
        <v>12.14</v>
      </c>
    </row>
    <row r="26" spans="1:8" x14ac:dyDescent="0.25">
      <c r="A26" t="s">
        <v>13</v>
      </c>
      <c r="B26">
        <v>101.35638497322216</v>
      </c>
      <c r="C26">
        <f>2.3</f>
        <v>2.2999999999999998</v>
      </c>
      <c r="D26">
        <v>22026.13</v>
      </c>
      <c r="E26">
        <v>14.3</v>
      </c>
      <c r="F26">
        <v>223336</v>
      </c>
      <c r="G26">
        <v>52.8</v>
      </c>
      <c r="H26">
        <v>8.5389999999999997</v>
      </c>
    </row>
    <row r="27" spans="1:8" x14ac:dyDescent="0.25">
      <c r="A27" t="s">
        <v>11</v>
      </c>
      <c r="B27">
        <v>99.020659866070829</v>
      </c>
      <c r="C27">
        <f>3.6</f>
        <v>3.6</v>
      </c>
      <c r="D27">
        <v>33097.75</v>
      </c>
      <c r="E27">
        <v>13.8</v>
      </c>
      <c r="F27">
        <v>245432</v>
      </c>
      <c r="G27">
        <v>16.399999999999999</v>
      </c>
      <c r="H27">
        <v>8.85</v>
      </c>
    </row>
    <row r="28" spans="1:8" x14ac:dyDescent="0.25">
      <c r="A28" t="s">
        <v>9</v>
      </c>
      <c r="B28">
        <v>102.8470014542591</v>
      </c>
      <c r="C28">
        <f>2.3</f>
        <v>2.2999999999999998</v>
      </c>
      <c r="D28">
        <v>35677.11</v>
      </c>
      <c r="E28">
        <v>14</v>
      </c>
      <c r="F28">
        <v>166660</v>
      </c>
      <c r="G28">
        <v>97.1</v>
      </c>
      <c r="H28">
        <v>13.161</v>
      </c>
    </row>
    <row r="29" spans="1:8" x14ac:dyDescent="0.25">
      <c r="A29" t="s">
        <v>16</v>
      </c>
      <c r="B29">
        <v>101.79336032893627</v>
      </c>
      <c r="C29">
        <f>3.1</f>
        <v>3.1</v>
      </c>
      <c r="D29">
        <v>20594.330000000002</v>
      </c>
      <c r="E29">
        <v>13.7</v>
      </c>
      <c r="F29">
        <v>198752</v>
      </c>
      <c r="G29">
        <v>44</v>
      </c>
      <c r="H29">
        <v>12.339</v>
      </c>
    </row>
    <row r="30" spans="1:8" x14ac:dyDescent="0.25">
      <c r="A30" t="s">
        <v>3</v>
      </c>
      <c r="B30">
        <v>83.620196027184392</v>
      </c>
      <c r="C30">
        <f>0.6</f>
        <v>0.6</v>
      </c>
      <c r="D30">
        <v>27130.05</v>
      </c>
      <c r="E30">
        <v>13.6</v>
      </c>
      <c r="F30">
        <v>151676</v>
      </c>
      <c r="G30">
        <v>336</v>
      </c>
      <c r="H30">
        <v>8.0039999999999996</v>
      </c>
    </row>
    <row r="31" spans="1:8" x14ac:dyDescent="0.25">
      <c r="A31" t="s">
        <v>23</v>
      </c>
      <c r="B31">
        <v>96.904476842955589</v>
      </c>
      <c r="C31">
        <f>4.5</f>
        <v>4.5</v>
      </c>
      <c r="D31">
        <v>18777.61</v>
      </c>
      <c r="E31">
        <v>12.3</v>
      </c>
      <c r="F31">
        <v>140504</v>
      </c>
      <c r="G31">
        <v>112.3</v>
      </c>
      <c r="H31">
        <v>47.496000000000002</v>
      </c>
    </row>
    <row r="32" spans="1:8" x14ac:dyDescent="0.25">
      <c r="A32" t="s">
        <v>28</v>
      </c>
      <c r="B32">
        <v>86.862929779766276</v>
      </c>
      <c r="C32">
        <f>1.5</f>
        <v>1.5</v>
      </c>
      <c r="D32">
        <v>21348.05</v>
      </c>
      <c r="E32">
        <v>14.2</v>
      </c>
      <c r="F32">
        <v>187064</v>
      </c>
      <c r="G32">
        <v>58.7</v>
      </c>
      <c r="H32">
        <v>11.569000000000001</v>
      </c>
    </row>
    <row r="33" spans="1:8" x14ac:dyDescent="0.25">
      <c r="A33" t="s">
        <v>5</v>
      </c>
      <c r="B33">
        <v>92.778789474138449</v>
      </c>
      <c r="C33">
        <f>1</f>
        <v>1</v>
      </c>
      <c r="D33">
        <v>31510.49</v>
      </c>
      <c r="E33">
        <v>13.6</v>
      </c>
      <c r="F33">
        <v>177620</v>
      </c>
      <c r="G33">
        <v>21.5</v>
      </c>
      <c r="H33">
        <v>7.4569999999999999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RSU</vt:lpstr>
    </vt:vector>
  </TitlesOfParts>
  <Company>Universidad Nacional Autonoma de México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723-30</dc:creator>
  <cp:lastModifiedBy>LUIS ANGEL ROMO ALDACO</cp:lastModifiedBy>
  <dcterms:created xsi:type="dcterms:W3CDTF">2024-04-26T22:45:52Z</dcterms:created>
  <dcterms:modified xsi:type="dcterms:W3CDTF">2024-05-07T02:34:15Z</dcterms:modified>
</cp:coreProperties>
</file>