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2" i="2"/>
  <c r="W3" i="2"/>
  <c r="E20" i="3"/>
  <c r="U3" i="2"/>
  <c r="X17" i="2"/>
  <c r="X14" i="2"/>
  <c r="X3" i="2"/>
  <c r="X13" i="2"/>
  <c r="E14" i="3"/>
  <c r="X10" i="2"/>
  <c r="E32" i="3"/>
  <c r="X16" i="2"/>
  <c r="X9" i="2"/>
  <c r="Q3" i="2"/>
  <c r="X15" i="2"/>
  <c r="X18" i="2"/>
  <c r="X11" i="2"/>
  <c r="T3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G7" i="2"/>
  <c r="E9" i="2" l="1"/>
  <c r="E10" i="2" l="1"/>
  <c r="F9" i="2"/>
  <c r="G9" i="2" s="1"/>
  <c r="F10" i="2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<sst xmlns="http://schemas.openxmlformats.org/spreadsheetml/2006/main" count="120" uniqueCount="63">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</sst>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0" fontId="7" fillId="3" borderId="0" xfId="1" applyFill="1" applyAlignment="1" applyProtection="1">
      <alignment horizontal="left" vertical="center"/>
      <protection locked="0"/>
    </xf>
    <xf numFmtId="166" fontId="8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2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5.920349884262" createdVersion="7" refreshedVersion="6" minRefreshableVersion="3" recordCount="2">
  <cacheSource type="worksheet">
    <worksheetSource name="Tabla1"/>
  </cacheSource>
  <cacheFields count="10">
    <cacheField name="Fecha" numFmtId="166">
      <sharedItems containsSemiMixedTypes="0" containsNonDate="0" containsDate="1" containsString="0" minDate="2000-01-12T00:00:00" maxDate="2000-01-26T00:00:00"/>
    </cacheField>
    <cacheField name="Ticker" numFmtId="0">
      <sharedItems/>
    </cacheField>
    <cacheField name="Position" numFmtId="0">
      <sharedItems containsBlank="1" count="3">
        <s v="LONG"/>
        <m u="1"/>
        <s v="SHORT"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000" maxValue="0"/>
    </cacheField>
    <cacheField name="Total PnL" numFmtId="165">
      <sharedItems containsSemiMixedTypes="0" containsString="0" containsNumber="1" minValue="-1001.12" maxValue="-1.1200000000000001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25" u="1"/>
        <n v="94" u="1"/>
        <n v="352" u="1"/>
        <n v="287" u="1"/>
        <n v="239" u="1"/>
        <n v="174" u="1"/>
        <n v="23" u="1"/>
        <n v="86" u="1"/>
        <n v="320" u="1"/>
        <n v="223" u="1"/>
        <n v="158" u="1"/>
        <n v="353" u="1"/>
        <n v="21" u="1"/>
        <n v="78" u="1"/>
        <n v="288" u="1"/>
        <n v="207" u="1"/>
        <n v="142" u="1"/>
        <n v="321" u="1"/>
        <n v="19" u="1"/>
        <n v="70" u="1"/>
        <n v="256" u="1"/>
        <n v="191" u="1"/>
        <n v="127" u="1"/>
        <n v="354" u="1"/>
        <n v="289" u="1"/>
        <n v="17" u="1"/>
        <n v="63" u="1"/>
        <n v="240" u="1"/>
        <n v="175" u="1"/>
        <n v="119" u="1"/>
        <n v="322" u="1"/>
        <n v="257" u="1"/>
        <n v="59" u="1"/>
        <n v="224" u="1"/>
        <n v="159" u="1"/>
        <n v="111" u="1"/>
        <n v="355" u="1"/>
        <n v="290" u="1"/>
        <n v="55" u="1"/>
        <n v="208" u="1"/>
        <n v="143" u="1"/>
        <n v="103" u="1"/>
        <n v="323" u="1"/>
        <n v="258" u="1"/>
        <n v="51" u="1"/>
        <n v="192" u="1"/>
        <n v="95" u="1"/>
        <n v="356" u="1"/>
        <n v="291" u="1"/>
        <n v="241" u="1"/>
        <n v="47" u="1"/>
        <n v="176" u="1"/>
        <n v="87" u="1"/>
        <n v="324" u="1"/>
        <n v="259" u="1"/>
        <n v="225" u="1"/>
        <n v="43" u="1"/>
        <n v="160" u="1"/>
        <n v="357" u="1"/>
        <n v="79" u="1"/>
        <n v="292" u="1"/>
        <n v="209" u="1"/>
        <n v="39" u="1"/>
        <n v="144" u="1"/>
        <n v="325" u="1"/>
        <n v="71" u="1"/>
        <n v="260" u="1"/>
        <n v="193" u="1"/>
        <n v="35" u="1"/>
        <n v="128" u="1"/>
        <n v="358" u="1"/>
        <n v="293" u="1"/>
        <n v="242" u="1"/>
        <n v="177" u="1"/>
        <n v="120" u="1"/>
        <n v="326" u="1"/>
        <n v="261" u="1"/>
        <n v="226" u="1"/>
        <n v="161" u="1"/>
        <n v="112" u="1"/>
        <n v="359" u="1"/>
        <n v="294" u="1"/>
        <n v="210" u="1"/>
        <n v="145" u="1"/>
        <n v="104" u="1"/>
        <n v="327" u="1"/>
        <n v="262" u="1"/>
        <n v="194" u="1"/>
        <n v="129" u="1"/>
        <n v="96" u="1"/>
        <n v="360" u="1"/>
        <n v="295" u="1"/>
        <n v="243" u="1"/>
        <n v="178" u="1"/>
        <n v="88" u="1"/>
        <n v="328" u="1"/>
        <n v="263" u="1"/>
        <n v="227" u="1"/>
        <n v="162" u="1"/>
        <n v="361" u="1"/>
        <n v="80" u="1"/>
        <n v="296" u="1"/>
        <n v="211" u="1"/>
        <n v="146" u="1"/>
        <n v="329" u="1"/>
        <n v="72" u="1"/>
        <n v="264" u="1"/>
        <n v="195" u="1"/>
        <n v="130" u="1"/>
        <n v="297" u="1"/>
        <n v="64" u="1"/>
        <n v="244" u="1"/>
        <n v="179" u="1"/>
        <n v="121" u="1"/>
        <n v="330" u="1"/>
        <n v="265" u="1"/>
        <n v="60" u="1"/>
        <n v="228" u="1"/>
        <n v="163" u="1"/>
        <n v="113" u="1"/>
        <n v="298" u="1"/>
        <n v="56" u="1"/>
        <n v="212" u="1"/>
        <n v="147" u="1"/>
        <n v="105" u="1"/>
        <n v="331" u="1"/>
        <n v="266" u="1"/>
        <n v="52" u="1"/>
        <n v="196" u="1"/>
        <n v="131" u="1"/>
        <n v="97" u="1"/>
        <n v="299" u="1"/>
        <n v="245" u="1"/>
        <n v="48" u="1"/>
        <n v="180" u="1"/>
        <n v="89" u="1"/>
        <n v="332" u="1"/>
        <n v="267" u="1"/>
        <n v="229" u="1"/>
        <n v="44" u="1"/>
        <n v="164" u="1"/>
        <n v="81" u="1"/>
        <n v="300" u="1"/>
        <n v="213" u="1"/>
        <n v="40" u="1"/>
        <n v="148" u="1"/>
        <n v="333" u="1"/>
        <n v="73" u="1"/>
        <n v="268" u="1"/>
        <n v="197" u="1"/>
        <n v="36" u="1"/>
        <n v="132" u="1"/>
        <n v="301" u="1"/>
        <n v="65" u="1"/>
        <n v="246" u="1"/>
        <n v="181" u="1"/>
        <n v="32" u="1"/>
        <n v="122" u="1"/>
        <n v="334" u="1"/>
        <n v="269" u="1"/>
        <n v="230" u="1"/>
        <n v="165" u="1"/>
        <n v="30" u="1"/>
        <n v="114" u="1"/>
        <n v="302" u="1"/>
        <n v="214" u="1"/>
        <n v="149" u="1"/>
        <n v="28" u="1"/>
        <n v="106" u="1"/>
        <n v="335" u="1"/>
        <n v="270" u="1"/>
        <n v="198" u="1"/>
        <n v="133" u="1"/>
        <n v="26" u="1"/>
        <n v="98" u="1"/>
        <n v="303" u="1"/>
        <n v="247" u="1"/>
        <n v="182" u="1"/>
        <n v="24" u="1"/>
        <n v="90" u="1"/>
        <n v="336" u="1"/>
        <n v="271" u="1"/>
        <n v="231" u="1"/>
        <n v="166" u="1"/>
        <n v="22" u="1"/>
        <n v="82" u="1"/>
        <n v="304" u="1"/>
        <n v="215" u="1"/>
        <n v="150" u="1"/>
        <n v="337" u="1"/>
        <n v="20" u="1"/>
        <n v="74" u="1"/>
        <n v="272" u="1"/>
        <n v="199" u="1"/>
        <n v="134" u="1"/>
        <n v="305" u="1"/>
        <n v="18" u="1"/>
        <n v="66" u="1"/>
        <n v="248" u="1"/>
        <n v="183" u="1"/>
        <n v="123" u="1"/>
        <n v="338" u="1"/>
        <n v="273" u="1"/>
        <n v="16" u="1"/>
        <n v="61" u="1"/>
        <n v="232" u="1"/>
        <n v="167" u="1"/>
        <n v="115" u="1"/>
        <n v="306" u="1"/>
        <n v="15" u="1"/>
        <n v="57" u="1"/>
        <n v="216" u="1"/>
        <n v="151" u="1"/>
        <n v="107" u="1"/>
        <n v="339" u="1"/>
        <n v="274" u="1"/>
        <n v="14" u="1"/>
        <n v="53" u="1"/>
        <n v="200" u="1"/>
        <n v="135" u="1"/>
        <n v="99" u="1"/>
        <n v="307" u="1"/>
        <n v="249" u="1"/>
        <n v="13" u="1"/>
        <n v="49" u="1"/>
        <n v="184" u="1"/>
        <n v="91" u="1"/>
        <n v="340" u="1"/>
        <n v="275" u="1"/>
        <n v="233" u="1"/>
        <n v="12" u="1"/>
        <n v="45" u="1"/>
        <n v="168" u="1"/>
        <n v="83" u="1"/>
        <n v="308" u="1"/>
        <n v="217" u="1"/>
        <n v="11" u="1"/>
        <n v="41" u="1"/>
        <n v="152" u="1"/>
        <n v="341" u="1"/>
        <n v="75" u="1"/>
        <n v="276" u="1"/>
        <n v="201" u="1"/>
        <n v="10" u="1"/>
        <n v="37" u="1"/>
        <n v="136" u="1"/>
        <n v="309" u="1"/>
        <n v="67" u="1"/>
        <n v="250" u="1"/>
        <n v="185" u="1"/>
        <n v="9" u="1"/>
        <n v="33" u="1"/>
        <n v="124" u="1"/>
        <n v="342" u="1"/>
        <n v="277" u="1"/>
        <n v="234" u="1"/>
        <n v="169" u="1"/>
        <n v="8" u="1"/>
        <n v="116" u="1"/>
        <n v="310" u="1"/>
        <n v="218" u="1"/>
        <n v="153" u="1"/>
        <n v="108" u="1"/>
        <n v="343" u="1"/>
        <n v="278" u="1"/>
        <n v="202" u="1"/>
        <n v="137" u="1"/>
        <n v="7" u="1"/>
        <n v="100" u="1"/>
        <n v="311" u="1"/>
        <n v="251" u="1"/>
        <n v="186" u="1"/>
        <n v="92" u="1"/>
        <n v="344" u="1"/>
        <n v="279" u="1"/>
        <n v="235" u="1"/>
        <n v="170" u="1"/>
        <n v="6" u="1"/>
        <n v="84" u="1"/>
        <n v="312" u="1"/>
        <n v="219" u="1"/>
        <n v="154" u="1"/>
        <n v="345" u="1"/>
        <n v="76" u="1"/>
        <n v="280" u="1"/>
        <n v="203" u="1"/>
        <n v="138" u="1"/>
        <n v="313" u="1"/>
        <n v="5" u="1"/>
        <n v="68" u="1"/>
        <n v="252" u="1"/>
        <n v="187" u="1"/>
        <n v="125" u="1"/>
        <n v="346" u="1"/>
        <n v="281" u="1"/>
        <n v="62" u="1"/>
        <n v="236" u="1"/>
        <n v="171" u="1"/>
        <n v="117" u="1"/>
        <n v="314" u="1"/>
        <n v="4" u="1"/>
        <n v="58" u="1"/>
        <n v="220" u="1"/>
        <n v="155" u="1"/>
        <n v="109" u="1"/>
        <n v="347" u="1"/>
        <n v="282" u="1"/>
        <n v="54" u="1"/>
        <n v="204" u="1"/>
        <n v="139" u="1"/>
        <n v="101" u="1"/>
        <n v="315" u="1"/>
        <n v="253" u="1"/>
        <n v="50" u="1"/>
        <n v="188" u="1"/>
        <n v="93" u="1"/>
        <n v="348" u="1"/>
        <n v="283" u="1"/>
        <n v="237" u="1"/>
        <n v="46" u="1"/>
        <n v="172" u="1"/>
        <n v="85" u="1"/>
        <n v="316" u="1"/>
        <n v="221" u="1"/>
        <n v="3" u="1"/>
        <n v="42" u="1"/>
        <n v="156" u="1"/>
        <n v="349" u="1"/>
        <n v="77" u="1"/>
        <n v="284" u="1"/>
        <n v="205" u="1"/>
        <n v="38" u="1"/>
        <n v="140" u="1"/>
        <n v="317" u="1"/>
        <n v="69" u="1"/>
        <n v="254" u="1"/>
        <n v="189" u="1"/>
        <n v="34" u="1"/>
        <n v="126" u="1"/>
        <n v="350" u="1"/>
        <n v="285" u="1"/>
        <n v="238" u="1"/>
        <n v="173" u="1"/>
        <n v="31" u="1"/>
        <n v="118" u="1"/>
        <n v="318" u="1"/>
        <n v="222" u="1"/>
        <n v="157" u="1"/>
        <n v="29" u="1"/>
        <n v="110" u="1"/>
        <n v="351" u="1"/>
        <n v="286" u="1"/>
        <n v="206" u="1"/>
        <n v="141" u="1"/>
        <n v="27" u="1"/>
        <n v="102" u="1"/>
        <n v="319" u="1"/>
        <n v="255" u="1"/>
        <n v="19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8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m="1" x="326"/>
        <item m="1" x="302"/>
        <item m="1" x="290"/>
        <item m="1" x="279"/>
        <item m="1" x="269"/>
        <item m="1" x="259"/>
        <item m="1" x="252"/>
        <item m="1" x="245"/>
        <item m="1" x="238"/>
        <item m="1" x="232"/>
        <item m="1" x="225"/>
        <item m="1" x="218"/>
        <item m="1" x="211"/>
        <item m="1" x="205"/>
        <item m="1" x="27"/>
        <item m="1" x="198"/>
        <item m="1" x="20"/>
        <item m="1" x="192"/>
        <item m="1" x="14"/>
        <item m="1" x="186"/>
        <item m="1" x="8"/>
        <item m="1" x="180"/>
        <item m="1" x="2"/>
        <item m="1" x="175"/>
        <item m="1" x="356"/>
        <item m="1" x="169"/>
        <item m="1" x="350"/>
        <item m="1" x="164"/>
        <item m="1" x="345"/>
        <item m="1" x="158"/>
        <item m="1" x="253"/>
        <item m="1" x="339"/>
        <item m="1" x="70"/>
        <item m="1" x="152"/>
        <item m="1" x="246"/>
        <item m="1" x="333"/>
        <item m="1" x="64"/>
        <item m="1" x="146"/>
        <item m="1" x="239"/>
        <item m="1" x="327"/>
        <item m="1" x="58"/>
        <item m="1" x="141"/>
        <item m="1" x="233"/>
        <item m="1" x="321"/>
        <item m="1" x="52"/>
        <item m="1" x="135"/>
        <item m="1" x="226"/>
        <item m="1" x="315"/>
        <item m="1" x="46"/>
        <item m="1" x="129"/>
        <item m="1" x="219"/>
        <item m="1" x="309"/>
        <item m="1" x="40"/>
        <item m="1" x="123"/>
        <item m="1" x="212"/>
        <item m="1" x="303"/>
        <item m="1" x="34"/>
        <item m="1" x="118"/>
        <item m="1" x="206"/>
        <item m="1" x="297"/>
        <item m="1" x="28"/>
        <item m="1" x="112"/>
        <item m="1" x="155"/>
        <item m="1" x="199"/>
        <item m="1" x="249"/>
        <item m="1" x="291"/>
        <item m="1" x="336"/>
        <item m="1" x="21"/>
        <item m="1" x="67"/>
        <item m="1" x="107"/>
        <item m="1" x="149"/>
        <item m="1" x="193"/>
        <item m="1" x="242"/>
        <item m="1" x="285"/>
        <item m="1" x="330"/>
        <item m="1" x="15"/>
        <item m="1" x="61"/>
        <item m="1" x="102"/>
        <item m="1" x="143"/>
        <item m="1" x="187"/>
        <item m="1" x="235"/>
        <item m="1" x="280"/>
        <item m="1" x="323"/>
        <item m="1" x="9"/>
        <item m="1" x="54"/>
        <item m="1" x="96"/>
        <item m="1" x="137"/>
        <item m="1" x="181"/>
        <item m="1" x="228"/>
        <item m="1" x="274"/>
        <item m="1" x="317"/>
        <item m="1" x="3"/>
        <item m="1" x="48"/>
        <item m="1" x="91"/>
        <item m="1" x="132"/>
        <item m="1" x="176"/>
        <item m="1" x="222"/>
        <item m="1" x="270"/>
        <item m="1" x="312"/>
        <item m="1" x="357"/>
        <item m="1" x="43"/>
        <item m="1" x="86"/>
        <item m="1" x="126"/>
        <item m="1" x="170"/>
        <item m="1" x="215"/>
        <item m="1" x="264"/>
        <item m="1" x="306"/>
        <item m="1" x="351"/>
        <item m="1" x="37"/>
        <item m="1" x="81"/>
        <item m="1" x="121"/>
        <item m="1" x="165"/>
        <item m="1" x="209"/>
        <item m="1" x="260"/>
        <item m="1" x="300"/>
        <item m="1" x="346"/>
        <item m="1" x="31"/>
        <item m="1" x="76"/>
        <item m="1" x="115"/>
        <item m="1" x="159"/>
        <item m="1" x="202"/>
        <item m="1" x="254"/>
        <item m="1" x="294"/>
        <item m="1" x="340"/>
        <item m="1" x="24"/>
        <item m="1" x="71"/>
        <item m="1" x="90"/>
        <item m="1" x="110"/>
        <item m="1" x="131"/>
        <item m="1" x="153"/>
        <item m="1" x="174"/>
        <item m="1" x="196"/>
        <item m="1" x="221"/>
        <item m="1" x="247"/>
        <item m="1" x="268"/>
        <item m="1" x="288"/>
        <item m="1" x="311"/>
        <item m="1" x="334"/>
        <item m="1" x="355"/>
        <item m="1" x="18"/>
        <item m="1" x="42"/>
        <item m="1" x="65"/>
        <item m="1" x="85"/>
        <item m="1" x="105"/>
        <item m="1" x="125"/>
        <item m="1" x="147"/>
        <item m="1" x="168"/>
        <item m="1" x="190"/>
        <item m="1" x="214"/>
        <item m="1" x="240"/>
        <item m="1" x="263"/>
        <item m="1" x="283"/>
        <item m="1" x="305"/>
        <item m="1" x="328"/>
        <item m="1" x="349"/>
        <item m="1" x="12"/>
        <item m="1" x="36"/>
        <item m="1" x="59"/>
        <item m="1" x="80"/>
        <item m="1" x="100"/>
        <item m="1" x="120"/>
        <item m="1" x="142"/>
        <item m="1" x="163"/>
        <item m="1" x="185"/>
        <item m="1" x="208"/>
        <item m="1" x="234"/>
        <item m="1" x="258"/>
        <item m="1" x="278"/>
        <item m="1" x="299"/>
        <item m="1" x="322"/>
        <item m="1" x="344"/>
        <item m="1" x="7"/>
        <item m="1" x="30"/>
        <item m="1" x="53"/>
        <item m="1" x="75"/>
        <item m="1" x="95"/>
        <item m="1" x="114"/>
        <item m="1" x="136"/>
        <item m="1" x="157"/>
        <item m="1" x="179"/>
        <item m="1" x="201"/>
        <item m="1" x="227"/>
        <item m="1" x="251"/>
        <item m="1" x="273"/>
        <item m="1" x="293"/>
        <item m="1" x="316"/>
        <item m="1" x="338"/>
        <item m="1" x="360"/>
        <item m="1" x="23"/>
        <item m="1" x="47"/>
        <item m="1" x="69"/>
        <item m="1" x="89"/>
        <item m="1" x="109"/>
        <item m="1" x="130"/>
        <item m="1" x="151"/>
        <item m="1" x="173"/>
        <item m="1" x="195"/>
        <item m="1" x="220"/>
        <item m="1" x="244"/>
        <item m="1" x="267"/>
        <item m="1" x="287"/>
        <item m="1" x="310"/>
        <item m="1" x="332"/>
        <item m="1" x="354"/>
        <item m="1" x="17"/>
        <item m="1" x="41"/>
        <item m="1" x="63"/>
        <item m="1" x="84"/>
        <item m="1" x="104"/>
        <item m="1" x="124"/>
        <item m="1" x="145"/>
        <item m="1" x="167"/>
        <item m="1" x="189"/>
        <item m="1" x="213"/>
        <item m="1" x="237"/>
        <item m="1" x="262"/>
        <item m="1" x="282"/>
        <item m="1" x="304"/>
        <item m="1" x="325"/>
        <item m="1" x="348"/>
        <item m="1" x="11"/>
        <item m="1" x="35"/>
        <item m="1" x="57"/>
        <item m="1" x="79"/>
        <item m="1" x="99"/>
        <item m="1" x="119"/>
        <item m="1" x="140"/>
        <item m="1" x="162"/>
        <item m="1" x="184"/>
        <item m="1" x="207"/>
        <item m="1" x="231"/>
        <item m="1" x="257"/>
        <item m="1" x="277"/>
        <item m="1" x="298"/>
        <item m="1" x="320"/>
        <item m="1" x="343"/>
        <item m="1" x="6"/>
        <item m="1" x="29"/>
        <item m="1" x="51"/>
        <item m="1" x="74"/>
        <item m="1" x="94"/>
        <item m="1" x="113"/>
        <item m="1" x="134"/>
        <item m="1" x="156"/>
        <item m="1" x="178"/>
        <item m="1" x="200"/>
        <item m="1" x="224"/>
        <item m="1" x="250"/>
        <item m="1" x="272"/>
        <item m="1" x="292"/>
        <item m="1" x="314"/>
        <item m="1" x="337"/>
        <item m="1" x="359"/>
        <item m="1" x="22"/>
        <item m="1" x="33"/>
        <item m="1" x="45"/>
        <item m="1" x="56"/>
        <item m="1" x="68"/>
        <item m="1" x="78"/>
        <item m="1" x="88"/>
        <item m="1" x="98"/>
        <item m="1" x="108"/>
        <item m="1" x="117"/>
        <item m="1" x="128"/>
        <item m="1" x="139"/>
        <item m="1" x="150"/>
        <item m="1" x="161"/>
        <item m="1" x="172"/>
        <item m="1" x="183"/>
        <item m="1" x="194"/>
        <item m="1" x="204"/>
        <item m="1" x="217"/>
        <item m="1" x="230"/>
        <item m="1" x="243"/>
        <item m="1" x="256"/>
        <item m="1" x="266"/>
        <item m="1" x="276"/>
        <item m="1" x="286"/>
        <item m="1" x="296"/>
        <item m="1" x="308"/>
        <item m="1" x="319"/>
        <item m="1" x="331"/>
        <item m="1" x="342"/>
        <item m="1" x="353"/>
        <item m="1" x="5"/>
        <item m="1" x="16"/>
        <item m="1" x="26"/>
        <item m="1" x="39"/>
        <item m="1" x="50"/>
        <item m="1" x="62"/>
        <item m="1" x="73"/>
        <item m="1" x="83"/>
        <item m="1" x="93"/>
        <item m="1" x="103"/>
        <item m="1" x="111"/>
        <item m="1" x="122"/>
        <item m="1" x="133"/>
        <item m="1" x="144"/>
        <item m="1" x="154"/>
        <item m="1" x="166"/>
        <item m="1" x="177"/>
        <item m="1" x="188"/>
        <item m="1" x="197"/>
        <item m="1" x="210"/>
        <item m="1" x="223"/>
        <item m="1" x="236"/>
        <item m="1" x="248"/>
        <item m="1" x="261"/>
        <item m="1" x="271"/>
        <item m="1" x="281"/>
        <item m="1" x="289"/>
        <item m="1" x="301"/>
        <item m="1" x="313"/>
        <item m="1" x="324"/>
        <item m="1" x="335"/>
        <item m="1" x="347"/>
        <item m="1" x="358"/>
        <item m="1" x="10"/>
        <item m="1" x="19"/>
        <item m="1" x="32"/>
        <item m="1" x="44"/>
        <item m="1" x="55"/>
        <item m="1" x="66"/>
        <item m="1" x="77"/>
        <item m="1" x="87"/>
        <item m="1" x="97"/>
        <item m="1" x="106"/>
        <item m="1" x="116"/>
        <item m="1" x="127"/>
        <item m="1" x="138"/>
        <item m="1" x="148"/>
        <item m="1" x="160"/>
        <item m="1" x="171"/>
        <item m="1" x="182"/>
        <item m="1" x="191"/>
        <item m="1" x="203"/>
        <item m="1" x="216"/>
        <item m="1" x="229"/>
        <item m="1" x="241"/>
        <item m="1" x="255"/>
        <item m="1" x="265"/>
        <item m="1" x="275"/>
        <item m="1" x="284"/>
        <item m="1" x="295"/>
        <item m="1" x="307"/>
        <item m="1" x="318"/>
        <item m="1" x="329"/>
        <item m="1" x="341"/>
        <item m="1" x="352"/>
        <item m="1" x="4"/>
        <item m="1" x="13"/>
        <item m="1" x="25"/>
        <item m="1" x="38"/>
        <item m="1" x="49"/>
        <item m="1" x="60"/>
        <item m="1" x="72"/>
        <item m="1" x="82"/>
        <item m="1" x="92"/>
        <item m="1" x="101"/>
        <item t="default"/>
      </items>
    </pivotField>
  </pivotFields>
  <rowFields count="1">
    <field x="9"/>
  </rowFields>
  <rowItems count="2">
    <i>
      <x/>
    </i>
    <i>
      <x v="1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x="0"/>
        <item m="1" x="2"/>
        <item m="1" x="1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8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8"/>
  <sheetViews>
    <sheetView showGridLines="0" showRowColHeaders="0" tabSelected="1" workbookViewId="0">
      <pane ySplit="6" topLeftCell="A7" activePane="bottomLeft" state="frozen"/>
      <selection pane="bottomLeft" activeCell="F16" sqref="F16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7" customWidth="1"/>
    <col min="8" max="8" width="13" style="22" customWidth="1"/>
    <col min="9" max="9" width="16" style="22" customWidth="1"/>
    <col min="10" max="10" width="117.85546875" style="33" customWidth="1"/>
    <col min="11" max="11" width="11.85546875" style="34" bestFit="1" customWidth="1"/>
    <col min="12" max="16384" width="11.42578125" style="26"/>
  </cols>
  <sheetData>
    <row r="1" spans="2:26" s="23" customFormat="1" ht="21.75" customHeight="1" x14ac:dyDescent="0.25">
      <c r="G1" s="40"/>
      <c r="J1" s="45"/>
      <c r="K1" s="41"/>
    </row>
    <row r="2" spans="2:26" s="23" customFormat="1" ht="21.75" customHeight="1" x14ac:dyDescent="0.25">
      <c r="B2" s="24"/>
      <c r="C2" s="24"/>
      <c r="D2" s="24"/>
      <c r="E2" s="24"/>
      <c r="F2" s="24"/>
      <c r="G2" s="35"/>
      <c r="H2" s="24"/>
      <c r="I2" s="24"/>
      <c r="J2" s="46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5"/>
      <c r="H3" s="24"/>
      <c r="I3" s="24"/>
      <c r="J3" s="46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5"/>
      <c r="H4" s="24"/>
      <c r="I4" s="24"/>
      <c r="J4" s="46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5"/>
      <c r="H5" s="24"/>
      <c r="I5" s="24"/>
      <c r="J5" s="46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6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30">
        <v>36537</v>
      </c>
      <c r="C7" s="22" t="s">
        <v>61</v>
      </c>
      <c r="D7" s="22" t="s">
        <v>9</v>
      </c>
      <c r="E7" s="31">
        <v>1.1200000000000001</v>
      </c>
      <c r="F7" s="32">
        <v>-1000</v>
      </c>
      <c r="G7" s="21">
        <f>F7-E7</f>
        <v>-1001.12</v>
      </c>
      <c r="H7" s="32"/>
      <c r="I7" s="31"/>
      <c r="J7" s="51" t="s">
        <v>62</v>
      </c>
      <c r="K7" s="42">
        <f>ROW(C7)-6</f>
        <v>1</v>
      </c>
    </row>
    <row r="8" spans="2:26" ht="21.75" customHeight="1" x14ac:dyDescent="0.25">
      <c r="B8" s="52">
        <v>36550</v>
      </c>
      <c r="C8" s="53" t="s">
        <v>61</v>
      </c>
      <c r="D8" s="53" t="s">
        <v>9</v>
      </c>
      <c r="E8" s="54">
        <v>1.1200000000000001</v>
      </c>
      <c r="F8" s="55">
        <v>0</v>
      </c>
      <c r="G8" s="56">
        <f>F8-E8</f>
        <v>-1.1200000000000001</v>
      </c>
      <c r="H8" s="55"/>
      <c r="I8" s="54"/>
      <c r="J8" s="51" t="s">
        <v>62</v>
      </c>
      <c r="K8" s="57">
        <f>ROW(C8)-6</f>
        <v>2</v>
      </c>
    </row>
  </sheetData>
  <sheetProtection selectLockedCells="1"/>
  <dataValidations count="1">
    <dataValidation type="list" allowBlank="1" showInputMessage="1" showErrorMessage="1" sqref="D7:D8">
      <formula1>$Z$3:$Z$4</formula1>
    </dataValidation>
  </dataValidations>
  <hyperlinks>
    <hyperlink ref="J7" r:id="rId1"/>
    <hyperlink ref="J8" r:id="rId2"/>
  </hyperlinks>
  <pageMargins left="0.7" right="0.7" top="0.75" bottom="0.75" header="0.3" footer="0.3"/>
  <ignoredErrors>
    <ignoredError sqref="G7" unlockedFormula="1"/>
  </ignoredErrors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8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7">
        <f>'Tabla Dinámica'!N3</f>
        <v>98997.759999999995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-1002.24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0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-1002.24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2.2400000000000002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-1002.24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-1.00224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-1.00224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2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0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2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0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2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0</v>
      </c>
      <c r="E2" s="4" t="s">
        <v>17</v>
      </c>
      <c r="F2" s="49">
        <f>(MIN(G7:G30001))</f>
        <v>-1002.24</v>
      </c>
      <c r="I2" s="4" t="s">
        <v>22</v>
      </c>
      <c r="J2" s="7">
        <f>SUMIF(I7:I30001,"&gt;0")</f>
        <v>0</v>
      </c>
      <c r="K2">
        <f>COUNTIF(I7:I30001,"&gt;0")</f>
        <v>0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2</v>
      </c>
      <c r="E3" s="4" t="s">
        <v>18</v>
      </c>
      <c r="F3">
        <f>IFERROR(F2/N2*100,0)</f>
        <v>-1.00224</v>
      </c>
      <c r="I3" s="4" t="s">
        <v>23</v>
      </c>
      <c r="J3" s="7">
        <f>SUMIF(J7:J30001,"&lt;0")</f>
        <v>-1002.24</v>
      </c>
      <c r="K3">
        <f>COUNTIF(J7:J30002,"&lt;0")</f>
        <v>2</v>
      </c>
      <c r="M3" s="9" t="s">
        <v>20</v>
      </c>
      <c r="N3" s="7">
        <f>N2+GETPIVOTDATA("Suma de Total PnL",$P$6)+T3-U3</f>
        <v>98997.759999999995</v>
      </c>
      <c r="P3" s="39">
        <f>K2/GETPIVOTDATA("Cuenta de Item",$P$6)*100</f>
        <v>0</v>
      </c>
      <c r="Q3" s="44">
        <f>IFERROR(GETPIVOTDATA("Suma de Total PnL",$P$6)/N2*100,0)</f>
        <v>-1.00224</v>
      </c>
      <c r="R3" s="43">
        <f>IFERROR(J2/ABS(J3),0)</f>
        <v>0</v>
      </c>
      <c r="T3" s="38">
        <f>GETPIVOTDATA("Suma de Ingreso",$P$6)</f>
        <v>0</v>
      </c>
      <c r="U3" s="38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2</v>
      </c>
    </row>
    <row r="4" spans="2:25" s="5" customFormat="1" x14ac:dyDescent="0.25">
      <c r="J4" s="8">
        <f>SUM(J2:J3)</f>
        <v>-1002.24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50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2</v>
      </c>
      <c r="P7" s="1">
        <v>2.2400000000000002</v>
      </c>
      <c r="Q7" s="1">
        <v>-1002.24</v>
      </c>
      <c r="R7" s="1">
        <v>2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11</v>
      </c>
      <c r="N8" s="1">
        <v>2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E9" t="str">
        <f t="shared" ref="E9:E72" si="3">IF(B9="","",C9+E8)</f>
        <v/>
      </c>
      <c r="F9" t="str">
        <f>IF(B9="","",MAX($E$6:E9))</f>
        <v/>
      </c>
      <c r="G9" t="str">
        <f t="shared" ref="G9:G71" si="4">IF(B9="","",E9-F9)</f>
        <v/>
      </c>
      <c r="I9" s="6" t="str">
        <f t="shared" si="0"/>
        <v>0</v>
      </c>
      <c r="J9" s="6" t="str">
        <f t="shared" si="1"/>
        <v>0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E10" t="str">
        <f t="shared" si="3"/>
        <v/>
      </c>
      <c r="F10" t="str">
        <f>IF(B10="","",MAX($E$6:E10))</f>
        <v/>
      </c>
      <c r="G10" t="str">
        <f t="shared" si="4"/>
        <v/>
      </c>
      <c r="I10" s="6" t="str">
        <f t="shared" si="0"/>
        <v>0</v>
      </c>
      <c r="J10" s="6" t="str">
        <f t="shared" si="1"/>
        <v>0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E11" t="str">
        <f t="shared" si="3"/>
        <v/>
      </c>
      <c r="F11" t="str">
        <f>IF(B11="","",MAX($E$6:E11))</f>
        <v/>
      </c>
      <c r="G11" t="str">
        <f t="shared" si="4"/>
        <v/>
      </c>
      <c r="I11" s="6" t="str">
        <f t="shared" si="0"/>
        <v>0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E12" t="str">
        <f t="shared" si="3"/>
        <v/>
      </c>
      <c r="F12" t="str">
        <f>IF(B12="","",MAX($E$6:E12))</f>
        <v/>
      </c>
      <c r="G12" t="str">
        <f t="shared" si="4"/>
        <v/>
      </c>
      <c r="I12" s="6" t="str">
        <f t="shared" si="0"/>
        <v>0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E13" t="str">
        <f t="shared" si="3"/>
        <v/>
      </c>
      <c r="F13" t="str">
        <f>IF(B13="","",MAX($E$6:E13))</f>
        <v/>
      </c>
      <c r="G13" t="str">
        <f t="shared" si="4"/>
        <v/>
      </c>
      <c r="I13" s="6" t="str">
        <f t="shared" si="0"/>
        <v>0</v>
      </c>
      <c r="J13" s="6" t="str">
        <f t="shared" si="1"/>
        <v>0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2025-07-08T02:11:47Z</dcterms:modified>
</cp:coreProperties>
</file>