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7" i="1" l="1"/>
  <c r="K57" i="1"/>
  <c r="G56" i="1"/>
  <c r="K56" i="1"/>
  <c r="G55" i="1"/>
  <c r="K55" i="1"/>
  <c r="G54" i="1"/>
  <c r="K54" i="1"/>
  <c r="G53" i="1"/>
  <c r="K53" i="1"/>
  <c r="G52" i="1"/>
  <c r="K52" i="1"/>
  <c r="G51" i="1"/>
  <c r="K51" i="1"/>
  <c r="G50" i="1"/>
  <c r="K50" i="1"/>
  <c r="G49" i="1"/>
  <c r="K49" i="1"/>
  <c r="G48" i="1"/>
  <c r="K48" i="1"/>
  <c r="G47" i="1"/>
  <c r="K47" i="1"/>
  <c r="G46" i="1"/>
  <c r="K46" i="1"/>
  <c r="G45" i="1"/>
  <c r="K45" i="1"/>
  <c r="G44" i="1"/>
  <c r="K44" i="1"/>
  <c r="G43" i="1" l="1"/>
  <c r="K43" i="1"/>
  <c r="G42" i="1"/>
  <c r="K42" i="1"/>
  <c r="G41" i="1"/>
  <c r="K41" i="1"/>
  <c r="G40" i="1"/>
  <c r="K40" i="1"/>
  <c r="G39" i="1"/>
  <c r="K39" i="1"/>
  <c r="G38" i="1"/>
  <c r="K38" i="1"/>
  <c r="G37" i="1"/>
  <c r="K37" i="1"/>
  <c r="G36" i="1"/>
  <c r="K36" i="1"/>
  <c r="G35" i="1"/>
  <c r="K35" i="1"/>
  <c r="G34" i="1"/>
  <c r="K34" i="1"/>
  <c r="G33" i="1"/>
  <c r="K33" i="1"/>
  <c r="G32" i="1" l="1"/>
  <c r="K32" i="1"/>
  <c r="G31" i="1"/>
  <c r="K31" i="1"/>
  <c r="G30" i="1"/>
  <c r="K30" i="1"/>
  <c r="G29" i="1"/>
  <c r="K29" i="1"/>
  <c r="G28" i="1"/>
  <c r="K28" i="1"/>
  <c r="G27" i="1"/>
  <c r="K27" i="1"/>
  <c r="G26" i="1"/>
  <c r="K26" i="1"/>
  <c r="G25" i="1"/>
  <c r="K25" i="1"/>
  <c r="G24" i="1"/>
  <c r="K24" i="1"/>
  <c r="G23" i="1"/>
  <c r="K23" i="1"/>
  <c r="G22" i="1" l="1"/>
  <c r="K22" i="1"/>
  <c r="G21" i="1"/>
  <c r="K21" i="1"/>
  <c r="G20" i="1"/>
  <c r="K20" i="1"/>
  <c r="G19" i="1"/>
  <c r="K19" i="1"/>
  <c r="G18" i="1"/>
  <c r="K18" i="1"/>
  <c r="G17" i="1"/>
  <c r="K17" i="1"/>
  <c r="G16" i="1"/>
  <c r="K16" i="1"/>
  <c r="G15" i="1"/>
  <c r="K15" i="1"/>
  <c r="G14" i="1" l="1"/>
  <c r="K14" i="1"/>
  <c r="G13" i="1" l="1"/>
  <c r="K13" i="1"/>
  <c r="G12" i="1"/>
  <c r="K12" i="1"/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U3" i="2"/>
  <c r="X15" i="2"/>
  <c r="E32" i="3"/>
  <c r="Q3" i="2"/>
  <c r="T3" i="2"/>
  <c r="X9" i="2"/>
  <c r="X17" i="2"/>
  <c r="X11" i="2"/>
  <c r="W3" i="2"/>
  <c r="E14" i="3"/>
  <c r="X3" i="2"/>
  <c r="X13" i="2"/>
  <c r="E20" i="3"/>
  <c r="X10" i="2"/>
  <c r="X12" i="2"/>
  <c r="X14" i="2"/>
  <c r="X18" i="2"/>
  <c r="X16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7" i="2" s="1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E9" i="2" l="1"/>
  <c r="E10" i="2" l="1"/>
  <c r="F9" i="2"/>
  <c r="G9" i="2" s="1"/>
  <c r="F10" i="2" l="1"/>
  <c r="G10" i="2" s="1"/>
  <c r="E11" i="2"/>
  <c r="E12" i="2" l="1"/>
  <c r="F12" i="2" s="1"/>
  <c r="F11" i="2"/>
  <c r="G11" i="2" s="1"/>
  <c r="E13" i="2" l="1"/>
  <c r="G12" i="2"/>
  <c r="E14" i="2" l="1"/>
  <c r="F14" i="2" s="1"/>
  <c r="F13" i="2"/>
  <c r="G13" i="2" s="1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F25" i="2"/>
  <c r="G25" i="2" s="1"/>
  <c r="E43" i="2" l="1"/>
  <c r="F42" i="2"/>
  <c r="G42" i="2" s="1"/>
  <c r="F41" i="2"/>
  <c r="G41" i="2" s="1"/>
  <c r="F40" i="2"/>
  <c r="G40" i="2" s="1"/>
  <c r="F39" i="2"/>
  <c r="G39" i="2" s="1"/>
  <c r="F38" i="2"/>
  <c r="G38" i="2" s="1"/>
  <c r="F37" i="2"/>
  <c r="G37" i="2" s="1"/>
  <c r="F36" i="2"/>
  <c r="G36" i="2" s="1"/>
  <c r="F35" i="2"/>
  <c r="G35" i="2" s="1"/>
  <c r="F34" i="2"/>
  <c r="G34" i="2" s="1"/>
  <c r="F33" i="2"/>
  <c r="G33" i="2" s="1"/>
  <c r="F32" i="2"/>
  <c r="G32" i="2" s="1"/>
  <c r="F31" i="2"/>
  <c r="G31" i="2" s="1"/>
  <c r="F30" i="2"/>
  <c r="G30" i="2" s="1"/>
  <c r="F29" i="2"/>
  <c r="G29" i="2" s="1"/>
  <c r="F28" i="2"/>
  <c r="G28" i="2" s="1"/>
  <c r="F27" i="2"/>
  <c r="G27" i="2" s="1"/>
  <c r="K2" i="2"/>
  <c r="K3" i="2"/>
  <c r="E36" i="3" s="1"/>
  <c r="F26" i="2"/>
  <c r="G26" i="2" s="1"/>
  <c r="E18" i="3"/>
  <c r="P3" i="2"/>
  <c r="E44" i="2" l="1"/>
  <c r="E45" i="2" s="1"/>
  <c r="E46" i="2" s="1"/>
  <c r="E47" i="2" s="1"/>
  <c r="E48" i="2" s="1"/>
  <c r="E49" i="2" s="1"/>
  <c r="E50" i="2" s="1"/>
  <c r="F43" i="2"/>
  <c r="G43" i="2" s="1"/>
  <c r="J4" i="2"/>
  <c r="R3" i="2"/>
  <c r="E16" i="3"/>
  <c r="E34" i="3"/>
  <c r="E51" i="2" l="1"/>
  <c r="E52" i="2" s="1"/>
  <c r="E53" i="2" s="1"/>
  <c r="F50" i="2"/>
  <c r="G50" i="2" s="1"/>
  <c r="F49" i="2"/>
  <c r="G49" i="2" s="1"/>
  <c r="F48" i="2"/>
  <c r="G48" i="2" s="1"/>
  <c r="F47" i="2"/>
  <c r="G47" i="2" s="1"/>
  <c r="F46" i="2"/>
  <c r="G46" i="2" s="1"/>
  <c r="F45" i="2"/>
  <c r="G45" i="2" s="1"/>
  <c r="F44" i="2"/>
  <c r="G44" i="2" s="1"/>
  <c r="E54" i="2" l="1"/>
  <c r="F53" i="2"/>
  <c r="G53" i="2" s="1"/>
  <c r="F52" i="2"/>
  <c r="G52" i="2" s="1"/>
  <c r="F51" i="2"/>
  <c r="G51" i="2" s="1"/>
  <c r="E55" i="2" l="1"/>
  <c r="E56" i="2" s="1"/>
  <c r="E57" i="2" s="1"/>
  <c r="F54" i="2"/>
  <c r="G54" i="2" s="1"/>
  <c r="F30002" i="2" l="1"/>
  <c r="F57" i="2"/>
  <c r="G57" i="2" s="1"/>
  <c r="F56" i="2"/>
  <c r="G56" i="2" s="1"/>
  <c r="F55" i="2"/>
  <c r="G55" i="2" s="1"/>
  <c r="F2" i="2" l="1"/>
  <c r="F3" i="2" s="1"/>
  <c r="E28" i="3" s="1"/>
  <c r="E26" i="3" l="1"/>
</calcChain>
</file>

<file path=xl/sharedStrings.xml><?xml version="1.0" encoding="utf-8"?>
<sst xmlns="http://schemas.openxmlformats.org/spreadsheetml/2006/main" count="269" uniqueCount="107">
  <si>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</si>
  <si>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</si>
  <si>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</si>
  <si>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</si>
  <si>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</si>
  <si>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</si>
  <si>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</si>
  <si>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</si>
  <si>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</si>
  <si>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</si>
  <si>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</si>
  <si>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</si>
  <si>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</si>
  <si>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</si>
  <si>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</si>
  <si>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</si>
  <si>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</si>
  <si>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</si>
  <si>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</si>
  <si>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</si>
  <si>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</si>
  <si>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</si>
  <si>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</si>
  <si>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</si>
  <si>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</si>
  <si>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</si>
  <si>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</si>
  <si>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</si>
  <si>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</si>
  <si>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</si>
  <si>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</si>
  <si>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</si>
  <si>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</si>
  <si>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</si>
  <si>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</si>
  <si>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</si>
  <si>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</si>
  <si>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</si>
  <si>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</si>
  <si>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</si>
  <si>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</si>
  <si>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</si>
  <si>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</si>
  <si>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</si>
  <si>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</si>
  <si>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</si>
  <si>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</si>
  <si>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</si>
  <si>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</si>
  <si>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</si>
  <si>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</si>
  <si>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</si>
  <si>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</si>
  <si>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</si>
  <si>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</si>
  <si>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</si>
  <si>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</si>
  <si>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</si>
  <si>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</si>
  <si>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</si>
  <si>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</si>
  <si>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</si>
  <si>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</si>
  <si>
    <t xml:space="preserve">03/02/2000
</t>
  </si>
  <si>
    <t>Trade negativo en imbalance no válido por reacción previa en FVG H4 de compras.</t>
  </si>
  <si>
    <t>Trade positivo en FVG H4, no era válido en sí porque no cumplía con el patrón de las tres velas, hay que revisar eso más adelante.</t>
  </si>
  <si>
    <t>Trade positivo en FVG H4, patrón de tres velas con sacada de liquidez correcto.</t>
  </si>
  <si>
    <t>Trade negativo por invalidación de bloque de ventas tras giro alcista.</t>
  </si>
  <si>
    <t>Trade negativo con BOS y patrón de tres velas correcto pero por debajo del 50% del rango.</t>
  </si>
  <si>
    <t>Trade negativo por stop muy reducido, hay que ampliarlo para moverse con la volatilidad.</t>
  </si>
  <si>
    <r>
      <t xml:space="preserve">Trade negativo en largo por debajo del 50% del rango, reaccionó a un FVG H4 de ventas. </t>
    </r>
    <r>
      <rPr>
        <b/>
        <sz val="11"/>
        <color theme="0"/>
        <rFont val="Calibri"/>
        <family val="2"/>
        <scheme val="minor"/>
      </rPr>
      <t>OBSERVACIÓN!</t>
    </r>
  </si>
  <si>
    <r>
      <t xml:space="preserve">Trade negativo en largo por debajo del 50% del rango luego de cierre con mecha. </t>
    </r>
    <r>
      <rPr>
        <b/>
        <sz val="11"/>
        <color theme="0"/>
        <rFont val="Calibri"/>
        <family val="2"/>
        <scheme val="minor"/>
      </rPr>
      <t>OBSERVACIÓN!</t>
    </r>
  </si>
  <si>
    <t>Trade negativo por mercado lateral.</t>
  </si>
  <si>
    <t>Trade negativo Origen H4 con BOS alcista cerrado con mecha (débil).</t>
  </si>
  <si>
    <t>Trade positivo en el 50% del Origen H4 en el 50% del rango.</t>
  </si>
  <si>
    <t>Trade negativo en corto sin suficiente contexto bajista en mercado lateral</t>
  </si>
  <si>
    <t>Trade positivo en FVG H4 con patrón de tres velas (sl, sh que saca liquidez y BOS).</t>
  </si>
  <si>
    <t>Trade negativo por análisis incorrecto del contexto bajista.</t>
  </si>
  <si>
    <t>Trade negativo al alza mientras el mercado peleaba en el 50% del rango.</t>
  </si>
  <si>
    <t>Trade negativo el borde del 50% del rango… debo permitir que el patrón se forme totalmente por encima del rango.</t>
  </si>
  <si>
    <t>Trade positivo en FVG H4 con mitigación previa alcista</t>
  </si>
  <si>
    <t>Trade negativo alcista en FVG H4 con mitigación previa que ya daba señales de agotamiento.</t>
  </si>
  <si>
    <t>Trade positivo en FVG H4 en su 50% por ser muy grande.</t>
  </si>
  <si>
    <t>Trade positivo en 50% de FVG H4 a favor de Choch alcista por debajo del 50% del rango.</t>
  </si>
  <si>
    <t>Trade negativo en corto ante patrón de giro al alza.</t>
  </si>
  <si>
    <t>Trade positivo en 50% de FVG H4 de continuación alcista.</t>
  </si>
  <si>
    <t>Trade en largo negativo por ignorar contexto alcista.</t>
  </si>
  <si>
    <t>Trade positivo en 50% de FVG H4 por debajo del 50% del rango</t>
  </si>
  <si>
    <t>Trade positivo con 75 PTS de profit, cuidado con dejar correr largos demasiado tiempo por debajo del 50% del rango.</t>
  </si>
  <si>
    <t>Trade negativo porque la estructura del FVG H4 no estaba clara, mercado retrocedió al Origen H4 y arrancó al alza.</t>
  </si>
  <si>
    <t>Trade negativo en FVG H4 sin estructura y sin apenas cruzar al alza el 50% del rango.</t>
  </si>
  <si>
    <t>Trade negativo por ignorar patrón de giro alcista</t>
  </si>
  <si>
    <t>Trade negativo debido a indecisión en el 50% del rango.</t>
  </si>
  <si>
    <t>Trade negativo por insistir en operar en largo por debajo del 50% del rango sin estructura clara.</t>
  </si>
  <si>
    <t>Trade negativo en FVG H4 de escala relevancia estructural.</t>
  </si>
  <si>
    <t>Trade negativo en corto por debajo del 50% del rango debido a patrón de giro alcista casi impercebtible</t>
  </si>
  <si>
    <t>Trade negativo por bloque en corto roto al alza.</t>
  </si>
  <si>
    <t>Trade positivo sin patrón de giro al alza... un corto de alta probabilidad por debajo del 50% del rango.</t>
  </si>
  <si>
    <t>Trade positivo sacado con parciales de 62 puntos de profit, el escenario iba alcista pero estaba por debajo del 50% del rango.</t>
  </si>
  <si>
    <t>Trade negativo en FVG sin la estructura requerida, hay que elegir lo mejor.</t>
  </si>
  <si>
    <t>Trade positivo en Origen H4 que cumplía todos parámetros esctructurales de entrada.</t>
  </si>
  <si>
    <t>Trade positivo en FVG H4 de ventas con estructura según el trading plan</t>
  </si>
  <si>
    <t>Trade negativo en corto por restarle importancia a sacada de liquidez en extremo de compradores en tendencia bajista.</t>
  </si>
  <si>
    <t>Trade negativo por alta volatilidad que liquidó al alza masivamente órdenes de venta</t>
  </si>
  <si>
    <t>Trade positivo en FVG H4 de continuación tras una reacción alcista en Origen H4</t>
  </si>
  <si>
    <t>positivo en FVG H4 de continuación cumpliendo todos los parámetros</t>
  </si>
  <si>
    <t>Positivo con ganancias parciales  en FVG H4 de continuación (140 PTS)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</si>
</sst>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  <xf numFmtId="166" fontId="6" fillId="9" borderId="0" xfId="0" applyNumberFormat="1" applyFont="1" applyFill="1" applyAlignment="1" applyProtection="1">
      <alignment horizontal="center" vertical="center"/>
      <protection locked="0"/>
    </xf>
    <xf numFmtId="0" fontId="6" fillId="9" borderId="0" xfId="0" applyFont="1" applyFill="1" applyAlignment="1" applyProtection="1">
      <alignment horizontal="center" vertical="center"/>
      <protection locked="0"/>
    </xf>
    <xf numFmtId="164" fontId="6" fillId="9" borderId="0" xfId="0" applyNumberFormat="1" applyFont="1" applyFill="1" applyAlignment="1" applyProtection="1">
      <alignment horizontal="center" vertical="center"/>
      <protection locked="0"/>
    </xf>
    <xf numFmtId="165" fontId="6" fillId="9" borderId="0" xfId="0" applyNumberFormat="1" applyFont="1" applyFill="1" applyAlignment="1" applyProtection="1">
      <alignment horizontal="center" vertical="center"/>
      <protection locked="0"/>
    </xf>
    <xf numFmtId="166" fontId="8" fillId="9" borderId="0" xfId="0" applyNumberFormat="1" applyFont="1" applyFill="1" applyAlignment="1" applyProtection="1">
      <alignment horizontal="center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164" fontId="8" fillId="9" borderId="0" xfId="0" applyNumberFormat="1" applyFont="1" applyFill="1" applyAlignment="1" applyProtection="1">
      <alignment horizontal="center" vertical="center"/>
      <protection locked="0"/>
    </xf>
    <xf numFmtId="165" fontId="8" fillId="9" borderId="0" xfId="0" applyNumberFormat="1" applyFont="1" applyFill="1" applyAlignment="1" applyProtection="1">
      <alignment horizontal="center" vertical="center"/>
      <protection locked="0"/>
    </xf>
    <xf numFmtId="166" fontId="8" fillId="9" borderId="0" xfId="0" applyNumberFormat="1" applyFont="1" applyFill="1" applyAlignment="1" applyProtection="1">
      <alignment horizontal="center" vertical="top" wrapText="1"/>
      <protection locked="0"/>
    </xf>
    <xf numFmtId="166" fontId="8" fillId="9" borderId="0" xfId="0" applyNumberFormat="1" applyFont="1" applyFill="1" applyAlignment="1" applyProtection="1">
      <alignment horizontal="center" vertical="center" wrapText="1"/>
      <protection locked="0"/>
    </xf>
    <xf numFmtId="0" fontId="10" fillId="3" borderId="0" xfId="1" applyFont="1" applyFill="1" applyAlignment="1" applyProtection="1">
      <alignment horizontal="left" vertical="center"/>
      <protection locked="0"/>
    </xf>
    <xf numFmtId="0" fontId="10" fillId="3" borderId="0" xfId="1" applyFont="1" applyFill="1" applyAlignment="1" applyProtection="1">
      <alignment horizontal="left" vertical="center" wrapText="1"/>
      <protection locked="0"/>
    </xf>
    <xf numFmtId="0" fontId="11" fillId="3" borderId="0" xfId="1" applyFont="1" applyFill="1" applyAlignment="1" applyProtection="1">
      <alignment horizontal="left" vertical="center"/>
      <protection locked="0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19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17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19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17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37,25%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1,57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34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17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95.542774768517" createdVersion="7" refreshedVersion="6" minRefreshableVersion="3" recordCount="51">
  <cacheSource type="worksheet">
    <worksheetSource name="Tabla1"/>
  </cacheSource>
  <cacheFields count="10">
    <cacheField name="Fecha" numFmtId="166">
      <sharedItems containsDate="1" containsMixedTypes="1" minDate="2000-01-12T00:00:00" maxDate="2020-08-03T00:00:00"/>
    </cacheField>
    <cacheField name="Ticker" numFmtId="0">
      <sharedItems/>
    </cacheField>
    <cacheField name="Position" numFmtId="0">
      <sharedItems containsBlank="1" count="3">
        <s v="LONG"/>
        <s v="SHORT"/>
        <m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600" maxValue="4800"/>
    </cacheField>
    <cacheField name="Total PnL" numFmtId="165">
      <sharedItems containsSemiMixedTypes="0" containsString="0" containsNumber="1" minValue="-1601.12" maxValue="4798.88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96" u="1"/>
        <n v="135" u="1"/>
        <n v="206" u="1"/>
        <n v="298" u="1"/>
        <n v="57" u="1"/>
        <n v="121" u="1"/>
        <n v="185" u="1"/>
        <n v="256" u="1"/>
        <n v="327" u="1"/>
        <n v="75" u="1"/>
        <n v="164" u="1"/>
        <n v="235" u="1"/>
        <n v="285" u="1"/>
        <n v="356" u="1"/>
        <n v="100" u="1"/>
        <n v="143" u="1"/>
        <n v="214" u="1"/>
        <n v="314" u="1"/>
        <n v="59" u="1"/>
        <n v="125" u="1"/>
        <n v="193" u="1"/>
        <n v="272" u="1"/>
        <n v="343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83" u="1"/>
        <n v="180" u="1"/>
        <n v="251" u="1"/>
        <n v="317" u="1"/>
        <n v="108" u="1"/>
        <n v="159" u="1"/>
        <n v="230" u="1"/>
        <n v="275" u="1"/>
        <n v="346" u="1"/>
        <n v="63" u="1"/>
        <n v="138" u="1"/>
        <n v="209" u="1"/>
        <n v="304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91" u="1"/>
        <n v="196" u="1"/>
        <n v="278" u="1"/>
        <n v="349" u="1"/>
        <n v="116" u="1"/>
        <n v="175" u="1"/>
        <n v="246" u="1"/>
        <n v="307" u="1"/>
        <n v="70" u="1"/>
        <n v="154" u="1"/>
        <n v="225" u="1"/>
        <n v="265" u="1"/>
        <n v="336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99" u="1"/>
        <n v="141" u="1"/>
        <n v="212" u="1"/>
        <n v="310" u="1"/>
        <n v="124" u="1"/>
        <n v="191" u="1"/>
        <n v="268" u="1"/>
        <n v="339" u="1"/>
        <n v="78" u="1"/>
        <n v="170" u="1"/>
        <n v="241" u="1"/>
        <n v="297" u="1"/>
        <n v="103" u="1"/>
        <n v="149" u="1"/>
        <n v="220" u="1"/>
        <n v="326" u="1"/>
        <n v="128" u="1"/>
        <n v="199" u="1"/>
        <n v="284" u="1"/>
        <n v="355" u="1"/>
        <n v="82" u="1"/>
        <n v="178" u="1"/>
        <n v="249" u="1"/>
        <n v="313" u="1"/>
        <n v="107" u="1"/>
        <n v="157" u="1"/>
        <n v="228" u="1"/>
        <n v="271" u="1"/>
        <n v="342" u="1"/>
        <n v="136" u="1"/>
        <n v="207" u="1"/>
        <n v="300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90" u="1"/>
        <n v="194" u="1"/>
        <n v="274" u="1"/>
        <n v="345" u="1"/>
        <n v="54" u="1"/>
        <n v="115" u="1"/>
        <n v="173" u="1"/>
        <n v="244" u="1"/>
        <n v="303" u="1"/>
        <n v="69" u="1"/>
        <n v="152" u="1"/>
        <n v="223" u="1"/>
        <n v="261" u="1"/>
        <n v="332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73" u="1"/>
        <n v="160" u="1"/>
        <n v="231" u="1"/>
        <n v="277" u="1"/>
        <n v="348" u="1"/>
        <n v="98" u="1"/>
        <n v="139" u="1"/>
        <n v="210" u="1"/>
        <n v="306" u="1"/>
        <n v="58" u="1"/>
        <n v="123" u="1"/>
        <n v="189" u="1"/>
        <n v="264" u="1"/>
        <n v="335" u="1"/>
        <n v="77" u="1"/>
        <n v="168" u="1"/>
        <n v="239" u="1"/>
        <n v="293" u="1"/>
        <n v="102" u="1"/>
        <n v="147" u="1"/>
        <n v="218" u="1"/>
        <n v="322" u="1"/>
        <n v="60" u="1"/>
        <n v="127" u="1"/>
        <n v="197" u="1"/>
        <n v="280" u="1"/>
        <n v="351" u="1"/>
        <n v="81" u="1"/>
        <n v="176" u="1"/>
        <n v="247" u="1"/>
        <n v="309" u="1"/>
        <n v="106" u="1"/>
        <n v="155" u="1"/>
        <n v="226" u="1"/>
        <n v="267" u="1"/>
        <n v="338" u="1"/>
        <n v="62" u="1"/>
        <n v="134" u="1"/>
        <n v="205" u="1"/>
        <n v="296" u="1"/>
        <n v="85" u="1"/>
        <n v="184" u="1"/>
        <n v="255" u="1"/>
        <n v="325" u="1"/>
        <n v="110" u="1"/>
        <n v="163" u="1"/>
        <n v="234" u="1"/>
        <n v="283" u="1"/>
        <n v="354" u="1"/>
        <n v="64" u="1"/>
        <n v="142" u="1"/>
        <n v="213" u="1"/>
        <n v="312" u="1"/>
        <n v="89" u="1"/>
        <n v="192" u="1"/>
        <n v="270" u="1"/>
        <n v="341" u="1"/>
        <n v="114" u="1"/>
        <n v="171" u="1"/>
        <n v="242" u="1"/>
        <n v="299" u="1"/>
        <n v="68" u="1"/>
        <n v="150" u="1"/>
        <n v="221" u="1"/>
        <n v="257" u="1"/>
        <n v="328" u="1"/>
        <n v="93" u="1"/>
        <n v="129" u="1"/>
        <n v="200" u="1"/>
        <n v="286" u="1"/>
        <n v="357" u="1"/>
        <n v="118" u="1"/>
        <n v="179" u="1"/>
        <n v="250" u="1"/>
        <n v="315" u="1"/>
        <n v="72" u="1"/>
        <n v="158" u="1"/>
        <n v="229" u="1"/>
        <n v="273" u="1"/>
        <n v="344" u="1"/>
        <n v="97" u="1"/>
        <n v="137" u="1"/>
        <n v="208" u="1"/>
        <n v="302" u="1"/>
        <n v="122" u="1"/>
        <n v="187" u="1"/>
        <n v="260" u="1"/>
        <n v="331" u="1"/>
        <n v="76" u="1"/>
        <n v="166" u="1"/>
        <n v="237" u="1"/>
        <n v="289" u="1"/>
        <n v="360" u="1"/>
        <n v="101" u="1"/>
        <n v="145" u="1"/>
        <n v="216" u="1"/>
        <n v="318" u="1"/>
        <n v="126" u="1"/>
        <n v="195" u="1"/>
        <n v="276" u="1"/>
        <n v="347" u="1"/>
        <n v="80" u="1"/>
        <n v="174" u="1"/>
        <n v="245" u="1"/>
        <n v="305" u="1"/>
        <n v="105" u="1"/>
        <n v="153" u="1"/>
        <n v="224" u="1"/>
        <n v="263" u="1"/>
        <n v="334" u="1"/>
        <n v="132" u="1"/>
        <n v="203" u="1"/>
        <n v="292" u="1"/>
        <n v="84" u="1"/>
        <n v="182" u="1"/>
        <n v="253" u="1"/>
        <n v="321" u="1"/>
        <n v="109" u="1"/>
        <n v="161" u="1"/>
        <n v="232" u="1"/>
        <n v="279" u="1"/>
        <n v="35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67" u="1"/>
        <n v="148" u="1"/>
        <n v="219" u="1"/>
        <n v="324" u="1"/>
        <n v="92" u="1"/>
        <n v="198" u="1"/>
        <n v="282" u="1"/>
        <n v="353" u="1"/>
        <n v="55" u="1"/>
        <n v="117" u="1"/>
        <n v="177" u="1"/>
        <n v="248" u="1"/>
        <n v="311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  <r>
    <d v="2000-01-27T00:00:00"/>
    <s v="NQ"/>
    <x v="0"/>
    <n v="1.1200000000000001"/>
    <n v="-1000"/>
    <n v="-1001.12"/>
    <m/>
    <m/>
    <s v="Ver comentario"/>
    <x v="3"/>
  </r>
  <r>
    <d v="2000-02-01T00:00:00"/>
    <s v="NQ"/>
    <x v="0"/>
    <n v="1.1200000000000001"/>
    <n v="3000"/>
    <n v="2998.88"/>
    <m/>
    <m/>
    <s v="Ver comentario"/>
    <x v="4"/>
  </r>
  <r>
    <s v="03/02/2000_x000a_"/>
    <s v="NQ"/>
    <x v="0"/>
    <n v="1.1200000000000001"/>
    <n v="3000"/>
    <n v="2998.88"/>
    <m/>
    <m/>
    <s v="Ver comentario"/>
    <x v="5"/>
  </r>
  <r>
    <d v="2000-02-16T00:00:00"/>
    <s v="NQ"/>
    <x v="0"/>
    <n v="1.1200000000000001"/>
    <n v="-1000"/>
    <n v="-1001.12"/>
    <m/>
    <m/>
    <s v="Ver comentario"/>
    <x v="6"/>
  </r>
  <r>
    <d v="2000-02-23T00:00:00"/>
    <s v="NQ"/>
    <x v="1"/>
    <n v="1.1200000000000001"/>
    <n v="-1000"/>
    <n v="-1001.12"/>
    <m/>
    <m/>
    <s v="Trade negativo en imbalance no válido por reacción previa en FVG H4 de compras."/>
    <x v="7"/>
  </r>
  <r>
    <d v="2000-03-02T00:00:00"/>
    <s v="NQ"/>
    <x v="0"/>
    <n v="1.1200000000000001"/>
    <n v="3000"/>
    <n v="2998.88"/>
    <m/>
    <m/>
    <s v="Trade positivo en FVG H4, no era válido en sí porque no cumplía con el patrón de las tres velas, hay que revisar eso más adelante."/>
    <x v="8"/>
  </r>
  <r>
    <d v="2000-03-23T00:00:00"/>
    <s v="NQ"/>
    <x v="0"/>
    <n v="1.1200000000000001"/>
    <n v="3000"/>
    <n v="2998.88"/>
    <m/>
    <m/>
    <s v="Trade positivo en FVG H4, patrón de tres velas con sacada de liquidez correcto."/>
    <x v="9"/>
  </r>
  <r>
    <d v="2000-04-07T00:00:00"/>
    <s v="NQ"/>
    <x v="1"/>
    <n v="1.1200000000000001"/>
    <n v="-1000"/>
    <n v="-1001.12"/>
    <m/>
    <m/>
    <s v="Trade negativo por invalidación de bloque de ventas tras giro alcista."/>
    <x v="10"/>
  </r>
  <r>
    <d v="2000-04-10T00:00:00"/>
    <s v="NQ"/>
    <x v="0"/>
    <n v="1.1200000000000001"/>
    <n v="-1000"/>
    <n v="-1001.12"/>
    <m/>
    <m/>
    <s v="Trade negativo con BOS y patrón de tres velas correcto pero por debajo del 50% del rango."/>
    <x v="11"/>
  </r>
  <r>
    <d v="2000-04-27T00:00:00"/>
    <s v="NQ"/>
    <x v="0"/>
    <n v="1.1200000000000001"/>
    <n v="-1000"/>
    <n v="-1001.12"/>
    <m/>
    <m/>
    <s v="Trade negativo por stop muy reducido, hay que ampliarlo para moverse con la volatilidad."/>
    <x v="12"/>
  </r>
  <r>
    <d v="2000-05-02T00:00:00"/>
    <s v="NQ"/>
    <x v="0"/>
    <n v="1.1200000000000001"/>
    <n v="-1600"/>
    <n v="-1601.12"/>
    <m/>
    <m/>
    <s v="Trade negativo en largo por debajo del 50% del rango, reaccionó a un FVG H4 de ventas. OBSERVACIÓN!"/>
    <x v="13"/>
  </r>
  <r>
    <d v="2000-05-08T00:00:00"/>
    <s v="NQ"/>
    <x v="0"/>
    <n v="1.1200000000000001"/>
    <n v="-1600"/>
    <n v="-1601.12"/>
    <m/>
    <m/>
    <s v="Trade negativo en largo por debajo del 50% del rango luego de cierre con mecha. OBSERVACIÓN!"/>
    <x v="14"/>
  </r>
  <r>
    <d v="2000-06-12T00:00:00"/>
    <s v="NQ"/>
    <x v="0"/>
    <n v="1.1200000000000001"/>
    <n v="-1600"/>
    <n v="-1601.12"/>
    <m/>
    <m/>
    <s v="Trade negativo por mercado lateral."/>
    <x v="15"/>
  </r>
  <r>
    <d v="2000-05-09T00:00:00"/>
    <s v="NQ"/>
    <x v="0"/>
    <n v="1.1200000000000001"/>
    <n v="-1600"/>
    <n v="-1601.12"/>
    <m/>
    <m/>
    <s v="Trade negativo Origen H4 con BOS alcista cerrado con mecha (débil)."/>
    <x v="16"/>
  </r>
  <r>
    <d v="2000-05-26T00:00:00"/>
    <s v="NQ"/>
    <x v="1"/>
    <n v="1.1200000000000001"/>
    <n v="4800"/>
    <n v="4798.88"/>
    <m/>
    <m/>
    <s v="Trade positivo en el 50% del Origen H4 en el 50% del rango."/>
    <x v="17"/>
  </r>
  <r>
    <d v="2000-06-09T00:00:00"/>
    <s v="NQ"/>
    <x v="1"/>
    <n v="1.1200000000000001"/>
    <n v="-1600"/>
    <n v="-1601.12"/>
    <m/>
    <m/>
    <s v="Trade negativo en corto sin suficiente contexto bajista en mercado lateral"/>
    <x v="18"/>
  </r>
  <r>
    <d v="2000-06-13T00:00:00"/>
    <s v="NQ"/>
    <x v="1"/>
    <n v="1.1200000000000001"/>
    <n v="2640"/>
    <n v="2638.88"/>
    <m/>
    <m/>
    <s v="Trade positivo en FVG H4 con patrón de tres velas (sl, sh que saca liquidez y BOS)."/>
    <x v="19"/>
  </r>
  <r>
    <d v="2000-06-23T00:00:00"/>
    <s v="NQ"/>
    <x v="0"/>
    <n v="1.1200000000000001"/>
    <n v="-1000"/>
    <n v="-1001.12"/>
    <m/>
    <m/>
    <s v="Trade negativo por análisis incorrecto del contexto bajista."/>
    <x v="20"/>
  </r>
  <r>
    <d v="2000-07-05T00:00:00"/>
    <s v="NQ"/>
    <x v="0"/>
    <n v="1.1200000000000001"/>
    <n v="-1000"/>
    <n v="-1001.12"/>
    <m/>
    <m/>
    <s v="Trade negativo al alza mientras el mercado peleaba en el 50% del rango."/>
    <x v="21"/>
  </r>
  <r>
    <d v="2000-07-10T00:00:00"/>
    <s v="NQ"/>
    <x v="0"/>
    <n v="1.1200000000000001"/>
    <n v="-1000"/>
    <n v="-1001.12"/>
    <m/>
    <m/>
    <s v="Trade negativo el borde del 50% del rango… debo permitir que el patrón se forme totalmente por encima del rango."/>
    <x v="22"/>
  </r>
  <r>
    <d v="2000-07-20T00:00:00"/>
    <s v="NQ"/>
    <x v="0"/>
    <n v="1.1200000000000001"/>
    <n v="2700"/>
    <n v="2698.88"/>
    <m/>
    <m/>
    <s v="Trade positivo en FVG H4 con mitigación previa alcista"/>
    <x v="23"/>
  </r>
  <r>
    <d v="2000-07-24T00:00:00"/>
    <s v="NQ"/>
    <x v="0"/>
    <n v="1.1200000000000001"/>
    <n v="-1000"/>
    <n v="-1001.12"/>
    <m/>
    <m/>
    <s v="Trade negativo alcista en FVG H4 con mitigación previa que ya daba señales de agotamiento."/>
    <x v="24"/>
  </r>
  <r>
    <d v="2020-08-02T00:00:00"/>
    <s v="NQ"/>
    <x v="1"/>
    <n v="1.1200000000000001"/>
    <n v="2340"/>
    <n v="2338.88"/>
    <m/>
    <m/>
    <s v="Trade positivo en FVG H4 en su 50% por ser muy grande."/>
    <x v="25"/>
  </r>
  <r>
    <d v="2000-08-07T00:00:00"/>
    <s v="NQ"/>
    <x v="0"/>
    <n v="1.1200000000000001"/>
    <n v="2490"/>
    <n v="2488.88"/>
    <m/>
    <m/>
    <s v="Trade positivo en 50% de FVG H4 a favor de Choch alcista por debajo del 50% del rango."/>
    <x v="26"/>
  </r>
  <r>
    <d v="2000-08-14T00:00:00"/>
    <s v="NQ"/>
    <x v="1"/>
    <n v="1.1200000000000001"/>
    <n v="-1000"/>
    <n v="-1001.12"/>
    <m/>
    <m/>
    <s v="Trade negativo en corto ante patrón de giro al alza."/>
    <x v="27"/>
  </r>
  <r>
    <d v="2000-08-24T00:00:00"/>
    <s v="NQ"/>
    <x v="0"/>
    <n v="1.1200000000000001"/>
    <n v="3000"/>
    <n v="2998.88"/>
    <m/>
    <m/>
    <s v="Trade positivo en 50% de FVG H4 de continuación alcista."/>
    <x v="28"/>
  </r>
  <r>
    <d v="2000-09-06T00:00:00"/>
    <s v="NQ"/>
    <x v="0"/>
    <n v="1.1200000000000001"/>
    <n v="-1000"/>
    <n v="-1001.12"/>
    <m/>
    <m/>
    <s v="Trade en largo negativo por ignorar contexto alcista."/>
    <x v="29"/>
  </r>
  <r>
    <d v="2000-09-11T00:00:00"/>
    <s v="NQ"/>
    <x v="1"/>
    <n v="1.1200000000000001"/>
    <n v="3000"/>
    <n v="2998.88"/>
    <m/>
    <m/>
    <s v="Trade positivo en 50% de FVG H4 por debajo del 50% del rango"/>
    <x v="30"/>
  </r>
  <r>
    <d v="2000-09-14T00:00:00"/>
    <s v="NQ"/>
    <x v="0"/>
    <n v="1.1200000000000001"/>
    <n v="1500"/>
    <n v="1498.88"/>
    <m/>
    <m/>
    <s v="Trade positivo con 75 PTS de profit, cuidado con dejar correr largos demasiado tiempo por debajo del 50% del rango."/>
    <x v="31"/>
  </r>
  <r>
    <d v="2000-09-20T00:00:00"/>
    <s v="NQ"/>
    <x v="0"/>
    <n v="1.1200000000000001"/>
    <n v="-1000"/>
    <n v="-1001.12"/>
    <m/>
    <m/>
    <s v="Trade negativo porque la estructura del FVG H4 no estaba clara, mercado retrocedió al Origen H4 y arrancó al alza."/>
    <x v="32"/>
  </r>
  <r>
    <d v="2000-09-21T00:00:00"/>
    <s v="NQ"/>
    <x v="0"/>
    <n v="1.1200000000000001"/>
    <n v="-1000"/>
    <n v="-1001.12"/>
    <m/>
    <m/>
    <s v="Trade negativo en FVG H4 sin estructura y sin apenas cruzar al alza el 50% del rango."/>
    <x v="33"/>
  </r>
  <r>
    <d v="2000-10-17T00:00:00"/>
    <s v="NQ"/>
    <x v="1"/>
    <n v="1.1200000000000001"/>
    <n v="-1000"/>
    <n v="-1001.12"/>
    <m/>
    <m/>
    <s v="Trade negativo por ignorar patrón de giro alcista"/>
    <x v="34"/>
  </r>
  <r>
    <d v="2000-10-17T00:00:00"/>
    <s v="NQ"/>
    <x v="0"/>
    <n v="1.1200000000000001"/>
    <n v="-1000"/>
    <n v="-1001.12"/>
    <m/>
    <m/>
    <s v="Trade negativo debido a indecisión en el 50% del rango."/>
    <x v="35"/>
  </r>
  <r>
    <d v="2000-10-18T00:00:00"/>
    <s v="NQ"/>
    <x v="0"/>
    <n v="1.1200000000000001"/>
    <n v="-1000"/>
    <n v="-1001.12"/>
    <m/>
    <m/>
    <s v="Trade negativo por insistir en operar en largo por debajo del 50% del rango sin estructura clara."/>
    <x v="36"/>
  </r>
  <r>
    <d v="2000-10-18T00:00:00"/>
    <s v="NQ"/>
    <x v="1"/>
    <n v="1.1200000000000001"/>
    <n v="-1000"/>
    <n v="-1001.12"/>
    <m/>
    <m/>
    <s v="Trade negativo por insistir en operar en largo por debajo del 50% del rango sin estructura clara."/>
    <x v="37"/>
  </r>
  <r>
    <d v="2000-10-23T00:00:00"/>
    <s v="NQ"/>
    <x v="0"/>
    <n v="1.1200000000000001"/>
    <n v="-1000"/>
    <n v="-1001.12"/>
    <m/>
    <m/>
    <s v="Trade negativo en FVG H4 de escala relevancia estructural."/>
    <x v="38"/>
  </r>
  <r>
    <d v="2000-10-26T00:00:00"/>
    <s v="NQ"/>
    <x v="1"/>
    <n v="1.1200000000000001"/>
    <n v="-1000"/>
    <n v="-1001.12"/>
    <m/>
    <m/>
    <s v="Trade negativo en corto por debajo del 50% del rango debido a patrón de giro alcista casi impercebtible"/>
    <x v="39"/>
  </r>
  <r>
    <d v="2000-11-13T00:00:00"/>
    <s v="NQ"/>
    <x v="1"/>
    <n v="1.1200000000000001"/>
    <n v="-1000"/>
    <n v="-1001.12"/>
    <m/>
    <m/>
    <s v="Trade negativo por bloque en corto roto al alza."/>
    <x v="40"/>
  </r>
  <r>
    <d v="2000-11-27T00:00:00"/>
    <s v="NQ"/>
    <x v="1"/>
    <n v="1.1200000000000001"/>
    <n v="3000"/>
    <n v="2998.88"/>
    <m/>
    <m/>
    <s v="Trade positivo sin patrón de giro al alza... un corto de alta probabilidad por debajo del 50% del rango."/>
    <x v="41"/>
  </r>
  <r>
    <d v="2000-12-04T00:00:00"/>
    <s v="NQ"/>
    <x v="0"/>
    <n v="1.1200000000000001"/>
    <n v="1240"/>
    <n v="1238.8800000000001"/>
    <m/>
    <m/>
    <s v="Trade positivo sacado con parciales de 62 puntos de profit, el escenario iba alcista pero estaba por debajo del 50% del rango."/>
    <x v="42"/>
  </r>
  <r>
    <d v="2000-12-07T00:00:00"/>
    <s v="NQ"/>
    <x v="0"/>
    <n v="1.1200000000000001"/>
    <n v="-1000"/>
    <n v="-1001.12"/>
    <m/>
    <m/>
    <s v="Trade negativo en FVG sin la estructura requerida, hay que elegir lo mejor."/>
    <x v="43"/>
  </r>
  <r>
    <d v="2000-12-12T00:00:00"/>
    <s v="NQ"/>
    <x v="1"/>
    <n v="1.1200000000000001"/>
    <n v="3000"/>
    <n v="2998.88"/>
    <m/>
    <m/>
    <s v="Trade positivo en Origen H4 que cumplía todos parámetros esctructurales de entrada."/>
    <x v="44"/>
  </r>
  <r>
    <d v="2000-12-19T00:00:00"/>
    <s v="NQ"/>
    <x v="1"/>
    <n v="1.1200000000000001"/>
    <n v="3000"/>
    <n v="2998.88"/>
    <m/>
    <m/>
    <s v="Trade positivo en FVG H4 de ventas con estructura según el trading plan"/>
    <x v="45"/>
  </r>
  <r>
    <d v="2000-12-22T00:00:00"/>
    <s v="NQ"/>
    <x v="1"/>
    <n v="1.1200000000000001"/>
    <n v="-1000"/>
    <n v="-1001.12"/>
    <m/>
    <m/>
    <s v="Trade negativo en corto por restarle importancia a sacada de liquidez en extremo de compradores en tendencia bajista."/>
    <x v="46"/>
  </r>
  <r>
    <d v="2001-01-03T00:00:00"/>
    <s v="NQ"/>
    <x v="1"/>
    <n v="1.1200000000000001"/>
    <n v="-1000"/>
    <n v="-1001.12"/>
    <m/>
    <m/>
    <s v="Trade negativo por alta volatilidad que liquidó al alza masivamente órdenes de venta"/>
    <x v="47"/>
  </r>
  <r>
    <d v="2001-01-10T00:00:00"/>
    <s v="NQ"/>
    <x v="0"/>
    <n v="1.1200000000000001"/>
    <n v="3000"/>
    <n v="2998.88"/>
    <m/>
    <m/>
    <s v="Trade positivo en FVG H4 de continuación tras una reacción alcista en Origen H4"/>
    <x v="48"/>
  </r>
  <r>
    <d v="2001-01-17T00:00:00"/>
    <s v="NQ"/>
    <x v="0"/>
    <n v="1.1200000000000001"/>
    <n v="3000"/>
    <n v="2998.88"/>
    <m/>
    <m/>
    <s v="positivo en FVG H4 de continuación cumpliendo todos los parámetros"/>
    <x v="49"/>
  </r>
  <r>
    <d v="2001-01-24T00:00:00"/>
    <s v="NQ"/>
    <x v="0"/>
    <n v="1.1200000000000001"/>
    <n v="2800"/>
    <n v="2798.88"/>
    <m/>
    <m/>
    <s v="Positivo con ganancias parciales  en FVG H4 de continuación (140 PTS)"/>
    <x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57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m="1" x="175"/>
        <item m="1" x="338"/>
        <item m="1" x="189"/>
        <item m="1" x="351"/>
        <item m="1" x="204"/>
        <item m="1" x="55"/>
        <item m="1" x="218"/>
        <item m="1" x="69"/>
        <item m="1" x="231"/>
        <item m="1" x="83"/>
        <item m="1" x="245"/>
        <item m="1" x="97"/>
        <item m="1" x="258"/>
        <item m="1" x="181"/>
        <item m="1" x="109"/>
        <item m="1" x="343"/>
        <item m="1" x="270"/>
        <item m="1" x="194"/>
        <item m="1" x="121"/>
        <item m="1" x="356"/>
        <item m="1" x="284"/>
        <item m="1" x="209"/>
        <item m="1" x="134"/>
        <item m="1" x="60"/>
        <item m="1" x="297"/>
        <item m="1" x="223"/>
        <item m="1" x="147"/>
        <item m="1" x="74"/>
        <item m="1" x="310"/>
        <item m="1" x="236"/>
        <item m="1" x="159"/>
        <item m="1" x="88"/>
        <item m="1" x="322"/>
        <item m="1" x="249"/>
        <item m="1" x="171"/>
        <item m="1" x="101"/>
        <item m="1" x="334"/>
        <item m="1" x="262"/>
        <item m="1" x="185"/>
        <item m="1" x="113"/>
        <item m="1" x="347"/>
        <item m="1" x="275"/>
        <item m="1" x="199"/>
        <item m="1" x="126"/>
        <item m="1" x="51"/>
        <item m="1" x="289"/>
        <item m="1" x="214"/>
        <item m="1" x="139"/>
        <item m="1" x="65"/>
        <item m="1" x="302"/>
        <item m="1" x="227"/>
        <item m="1" x="151"/>
        <item m="1" x="78"/>
        <item m="1" x="314"/>
        <item m="1" x="240"/>
        <item m="1" x="163"/>
        <item m="1" x="92"/>
        <item m="1" x="326"/>
        <item m="1" x="253"/>
        <item m="1" x="176"/>
        <item m="1" x="105"/>
        <item m="1" x="339"/>
        <item m="1" x="266"/>
        <item m="1" x="190"/>
        <item m="1" x="117"/>
        <item m="1" x="352"/>
        <item m="1" x="280"/>
        <item m="1" x="205"/>
        <item m="1" x="130"/>
        <item m="1" x="56"/>
        <item m="1" x="293"/>
        <item m="1" x="219"/>
        <item m="1" x="143"/>
        <item m="1" x="70"/>
        <item m="1" x="306"/>
        <item m="1" x="232"/>
        <item m="1" x="155"/>
        <item m="1" x="276"/>
        <item m="1" x="84"/>
        <item m="1" x="200"/>
        <item m="1" x="319"/>
        <item m="1" x="127"/>
        <item m="1" x="246"/>
        <item m="1" x="52"/>
        <item m="1" x="168"/>
        <item m="1" x="290"/>
        <item m="1" x="98"/>
        <item m="1" x="215"/>
        <item m="1" x="331"/>
        <item m="1" x="140"/>
        <item m="1" x="259"/>
        <item m="1" x="66"/>
        <item m="1" x="182"/>
        <item m="1" x="303"/>
        <item m="1" x="110"/>
        <item m="1" x="228"/>
        <item m="1" x="344"/>
        <item m="1" x="152"/>
        <item m="1" x="271"/>
        <item m="1" x="79"/>
        <item m="1" x="195"/>
        <item m="1" x="315"/>
        <item m="1" x="122"/>
        <item m="1" x="241"/>
        <item m="1" x="357"/>
        <item m="1" x="164"/>
        <item m="1" x="285"/>
        <item m="1" x="93"/>
        <item m="1" x="210"/>
        <item m="1" x="327"/>
        <item m="1" x="135"/>
        <item m="1" x="254"/>
        <item m="1" x="61"/>
        <item m="1" x="177"/>
        <item m="1" x="298"/>
        <item m="1" x="106"/>
        <item m="1" x="224"/>
        <item m="1" x="340"/>
        <item m="1" x="148"/>
        <item m="1" x="267"/>
        <item m="1" x="75"/>
        <item m="1" x="191"/>
        <item m="1" x="311"/>
        <item m="1" x="118"/>
        <item m="1" x="237"/>
        <item m="1" x="353"/>
        <item m="1" x="160"/>
        <item m="1" x="281"/>
        <item m="1" x="89"/>
        <item m="1" x="206"/>
        <item m="1" x="323"/>
        <item m="1" x="131"/>
        <item m="1" x="250"/>
        <item m="1" x="57"/>
        <item m="1" x="172"/>
        <item m="1" x="294"/>
        <item m="1" x="102"/>
        <item m="1" x="220"/>
        <item m="1" x="335"/>
        <item m="1" x="144"/>
        <item m="1" x="263"/>
        <item m="1" x="71"/>
        <item m="1" x="186"/>
        <item m="1" x="307"/>
        <item m="1" x="114"/>
        <item m="1" x="233"/>
        <item m="1" x="348"/>
        <item m="1" x="156"/>
        <item m="1" x="277"/>
        <item m="1" x="85"/>
        <item m="1" x="201"/>
        <item m="1" x="320"/>
        <item m="1" x="128"/>
        <item m="1" x="247"/>
        <item m="1" x="53"/>
        <item m="1" x="169"/>
        <item m="1" x="291"/>
        <item m="1" x="99"/>
        <item m="1" x="216"/>
        <item m="1" x="332"/>
        <item m="1" x="141"/>
        <item m="1" x="260"/>
        <item m="1" x="67"/>
        <item m="1" x="183"/>
        <item m="1" x="304"/>
        <item m="1" x="111"/>
        <item m="1" x="229"/>
        <item m="1" x="345"/>
        <item m="1" x="153"/>
        <item m="1" x="272"/>
        <item m="1" x="80"/>
        <item m="1" x="196"/>
        <item m="1" x="316"/>
        <item m="1" x="123"/>
        <item m="1" x="242"/>
        <item m="1" x="358"/>
        <item m="1" x="165"/>
        <item m="1" x="286"/>
        <item m="1" x="94"/>
        <item m="1" x="211"/>
        <item m="1" x="328"/>
        <item m="1" x="136"/>
        <item m="1" x="255"/>
        <item m="1" x="62"/>
        <item m="1" x="178"/>
        <item m="1" x="299"/>
        <item m="1" x="107"/>
        <item m="1" x="225"/>
        <item m="1" x="341"/>
        <item m="1" x="149"/>
        <item m="1" x="268"/>
        <item m="1" x="76"/>
        <item m="1" x="192"/>
        <item m="1" x="312"/>
        <item m="1" x="119"/>
        <item m="1" x="238"/>
        <item m="1" x="354"/>
        <item m="1" x="161"/>
        <item m="1" x="282"/>
        <item m="1" x="90"/>
        <item m="1" x="207"/>
        <item m="1" x="324"/>
        <item m="1" x="132"/>
        <item m="1" x="251"/>
        <item m="1" x="58"/>
        <item m="1" x="273"/>
        <item m="1" x="173"/>
        <item m="1" x="81"/>
        <item m="1" x="295"/>
        <item m="1" x="197"/>
        <item m="1" x="103"/>
        <item m="1" x="317"/>
        <item m="1" x="221"/>
        <item m="1" x="124"/>
        <item m="1" x="336"/>
        <item m="1" x="243"/>
        <item m="1" x="145"/>
        <item m="1" x="359"/>
        <item m="1" x="264"/>
        <item m="1" x="166"/>
        <item m="1" x="72"/>
        <item m="1" x="287"/>
        <item m="1" x="187"/>
        <item m="1" x="95"/>
        <item m="1" x="308"/>
        <item m="1" x="212"/>
        <item m="1" x="115"/>
        <item m="1" x="329"/>
        <item m="1" x="234"/>
        <item m="1" x="137"/>
        <item m="1" x="349"/>
        <item m="1" x="256"/>
        <item m="1" x="157"/>
        <item m="1" x="63"/>
        <item m="1" x="278"/>
        <item m="1" x="179"/>
        <item m="1" x="86"/>
        <item m="1" x="300"/>
        <item m="1" x="202"/>
        <item m="1" x="108"/>
        <item m="1" x="321"/>
        <item m="1" x="226"/>
        <item m="1" x="129"/>
        <item m="1" x="342"/>
        <item m="1" x="248"/>
        <item m="1" x="150"/>
        <item m="1" x="54"/>
        <item m="1" x="269"/>
        <item m="1" x="170"/>
        <item m="1" x="77"/>
        <item m="1" x="292"/>
        <item m="1" x="193"/>
        <item m="1" x="100"/>
        <item m="1" x="313"/>
        <item m="1" x="217"/>
        <item m="1" x="120"/>
        <item m="1" x="333"/>
        <item m="1" x="239"/>
        <item m="1" x="142"/>
        <item m="1" x="355"/>
        <item m="1" x="261"/>
        <item m="1" x="162"/>
        <item m="1" x="68"/>
        <item m="1" x="283"/>
        <item m="1" x="184"/>
        <item m="1" x="91"/>
        <item m="1" x="305"/>
        <item m="1" x="208"/>
        <item m="1" x="112"/>
        <item m="1" x="325"/>
        <item m="1" x="230"/>
        <item m="1" x="133"/>
        <item m="1" x="346"/>
        <item m="1" x="252"/>
        <item m="1" x="154"/>
        <item m="1" x="59"/>
        <item m="1" x="274"/>
        <item m="1" x="174"/>
        <item m="1" x="82"/>
        <item m="1" x="296"/>
        <item m="1" x="198"/>
        <item m="1" x="104"/>
        <item m="1" x="318"/>
        <item m="1" x="222"/>
        <item m="1" x="125"/>
        <item m="1" x="337"/>
        <item m="1" x="244"/>
        <item m="1" x="146"/>
        <item m="1" x="360"/>
        <item m="1" x="265"/>
        <item m="1" x="167"/>
        <item m="1" x="73"/>
        <item m="1" x="288"/>
        <item m="1" x="188"/>
        <item m="1" x="96"/>
        <item m="1" x="309"/>
        <item m="1" x="213"/>
        <item m="1" x="116"/>
        <item m="1" x="330"/>
        <item m="1" x="235"/>
        <item m="1" x="138"/>
        <item m="1" x="350"/>
        <item m="1" x="257"/>
        <item m="1" x="158"/>
        <item m="1" x="64"/>
        <item m="1" x="279"/>
        <item m="1" x="180"/>
        <item m="1" x="87"/>
        <item m="1" x="301"/>
        <item m="1" x="203"/>
        <item t="default"/>
      </items>
    </pivotField>
  </pivotFields>
  <rowFields count="1">
    <field x="9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9" firstHeaderRow="1" firstDataRow="1" firstDataCol="1"/>
  <pivotFields count="10">
    <pivotField numFmtId="166" showAll="0"/>
    <pivotField showAll="0"/>
    <pivotField axis="axisRow" showAll="0">
      <items count="4">
        <item x="0"/>
        <item x="1"/>
        <item m="1" x="2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57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hyperlink" Target="https://github.com/Alexledesma007/BacktestingNQ/tree/main/trades-backtesting/Trade_007" TargetMode="Externa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hyperlink" Target="https://github.com/Alexledesma007/BacktestingNQ/tree/main/trades-backtesting/Trade_006" TargetMode="External"/><Relationship Id="rId5" Type="http://schemas.openxmlformats.org/officeDocument/2006/relationships/hyperlink" Target="https://github.com/Alexledesma007/BacktestingNQ/tree/main/trades-backtesting/Trade_005" TargetMode="External"/><Relationship Id="rId10" Type="http://schemas.openxmlformats.org/officeDocument/2006/relationships/table" Target="../tables/table1.xml"/><Relationship Id="rId4" Type="http://schemas.openxmlformats.org/officeDocument/2006/relationships/hyperlink" Target="https://github.com/Alexledesma007/BacktestingNQ/tree/main/trades-backtesting/Trade_004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57"/>
  <sheetViews>
    <sheetView showGridLines="0" showRowColHeaders="0" tabSelected="1" topLeftCell="B1" workbookViewId="0">
      <pane ySplit="6" topLeftCell="A7" activePane="bottomLeft" state="frozen"/>
      <selection pane="bottomLeft" activeCell="D61" sqref="D61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6" customWidth="1"/>
    <col min="8" max="8" width="13" style="22" customWidth="1"/>
    <col min="9" max="9" width="16" style="22" customWidth="1"/>
    <col min="10" max="10" width="117.85546875" style="32" customWidth="1"/>
    <col min="11" max="11" width="11.85546875" style="33" bestFit="1" customWidth="1"/>
    <col min="12" max="16384" width="11.42578125" style="26"/>
  </cols>
  <sheetData>
    <row r="1" spans="2:26" s="23" customFormat="1" ht="21.75" customHeight="1" x14ac:dyDescent="0.25">
      <c r="G1" s="39"/>
      <c r="J1" s="44"/>
      <c r="K1" s="40"/>
    </row>
    <row r="2" spans="2:26" s="23" customFormat="1" ht="21.75" customHeight="1" x14ac:dyDescent="0.25">
      <c r="B2" s="24"/>
      <c r="C2" s="24"/>
      <c r="D2" s="24"/>
      <c r="E2" s="24"/>
      <c r="F2" s="24"/>
      <c r="G2" s="34"/>
      <c r="H2" s="24"/>
      <c r="I2" s="24"/>
      <c r="J2" s="45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4"/>
      <c r="H3" s="24"/>
      <c r="I3" s="24"/>
      <c r="J3" s="45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4"/>
      <c r="H4" s="24"/>
      <c r="I4" s="24"/>
      <c r="J4" s="45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4"/>
      <c r="H5" s="24"/>
      <c r="I5" s="24"/>
      <c r="J5" s="45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5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54">
        <v>36537</v>
      </c>
      <c r="C7" s="55" t="s">
        <v>61</v>
      </c>
      <c r="D7" s="55" t="s">
        <v>9</v>
      </c>
      <c r="E7" s="56">
        <v>1.1200000000000001</v>
      </c>
      <c r="F7" s="57">
        <v>-1000</v>
      </c>
      <c r="G7" s="21">
        <f t="shared" ref="G7:G13" si="0">F7-E7</f>
        <v>-1001.12</v>
      </c>
      <c r="H7" s="31"/>
      <c r="I7" s="30"/>
      <c r="J7" s="64" t="s">
        <v>62</v>
      </c>
      <c r="K7" s="41">
        <f t="shared" ref="K7:K13" si="1">ROW(C7)-6</f>
        <v>1</v>
      </c>
    </row>
    <row r="8" spans="2:26" ht="21.75" customHeight="1" x14ac:dyDescent="0.25">
      <c r="B8" s="58">
        <v>36550</v>
      </c>
      <c r="C8" s="59" t="s">
        <v>61</v>
      </c>
      <c r="D8" s="59" t="s">
        <v>9</v>
      </c>
      <c r="E8" s="60">
        <v>1.1200000000000001</v>
      </c>
      <c r="F8" s="61">
        <v>0</v>
      </c>
      <c r="G8" s="52">
        <f t="shared" si="0"/>
        <v>-1.1200000000000001</v>
      </c>
      <c r="H8" s="51"/>
      <c r="I8" s="50"/>
      <c r="J8" s="64" t="s">
        <v>62</v>
      </c>
      <c r="K8" s="53">
        <f t="shared" si="1"/>
        <v>2</v>
      </c>
    </row>
    <row r="9" spans="2:26" ht="21.75" customHeight="1" x14ac:dyDescent="0.25">
      <c r="B9" s="58">
        <v>36551</v>
      </c>
      <c r="C9" s="59" t="s">
        <v>61</v>
      </c>
      <c r="D9" s="59" t="s">
        <v>9</v>
      </c>
      <c r="E9" s="60">
        <v>1.1200000000000001</v>
      </c>
      <c r="F9" s="61">
        <v>-1000</v>
      </c>
      <c r="G9" s="52">
        <f t="shared" si="0"/>
        <v>-1001.12</v>
      </c>
      <c r="H9" s="51"/>
      <c r="I9" s="50"/>
      <c r="J9" s="64" t="s">
        <v>62</v>
      </c>
      <c r="K9" s="53">
        <f t="shared" si="1"/>
        <v>3</v>
      </c>
    </row>
    <row r="10" spans="2:26" ht="21.75" customHeight="1" x14ac:dyDescent="0.25">
      <c r="B10" s="58">
        <v>36552</v>
      </c>
      <c r="C10" s="59" t="s">
        <v>61</v>
      </c>
      <c r="D10" s="59" t="s">
        <v>9</v>
      </c>
      <c r="E10" s="60">
        <v>1.1200000000000001</v>
      </c>
      <c r="F10" s="61">
        <v>-1000</v>
      </c>
      <c r="G10" s="52">
        <f t="shared" si="0"/>
        <v>-1001.12</v>
      </c>
      <c r="H10" s="51"/>
      <c r="I10" s="50"/>
      <c r="J10" s="64" t="s">
        <v>62</v>
      </c>
      <c r="K10" s="53">
        <f t="shared" si="1"/>
        <v>4</v>
      </c>
    </row>
    <row r="11" spans="2:26" ht="21.75" customHeight="1" x14ac:dyDescent="0.25">
      <c r="B11" s="58">
        <v>36557</v>
      </c>
      <c r="C11" s="59" t="s">
        <v>61</v>
      </c>
      <c r="D11" s="59" t="s">
        <v>9</v>
      </c>
      <c r="E11" s="60">
        <v>1.1200000000000001</v>
      </c>
      <c r="F11" s="61">
        <v>3000</v>
      </c>
      <c r="G11" s="52">
        <f t="shared" si="0"/>
        <v>2998.88</v>
      </c>
      <c r="H11" s="51"/>
      <c r="I11" s="50"/>
      <c r="J11" s="64" t="s">
        <v>62</v>
      </c>
      <c r="K11" s="53">
        <f t="shared" si="1"/>
        <v>5</v>
      </c>
    </row>
    <row r="12" spans="2:26" ht="21.75" customHeight="1" x14ac:dyDescent="0.25">
      <c r="B12" s="62" t="s">
        <v>63</v>
      </c>
      <c r="C12" s="59" t="s">
        <v>61</v>
      </c>
      <c r="D12" s="59" t="s">
        <v>9</v>
      </c>
      <c r="E12" s="60">
        <v>1.1200000000000001</v>
      </c>
      <c r="F12" s="61">
        <v>3000</v>
      </c>
      <c r="G12" s="52">
        <f t="shared" si="0"/>
        <v>2998.88</v>
      </c>
      <c r="H12" s="51"/>
      <c r="I12" s="50"/>
      <c r="J12" s="64" t="s">
        <v>62</v>
      </c>
      <c r="K12" s="53">
        <f t="shared" si="1"/>
        <v>6</v>
      </c>
    </row>
    <row r="13" spans="2:26" ht="21.75" customHeight="1" x14ac:dyDescent="0.25">
      <c r="B13" s="63">
        <v>36572</v>
      </c>
      <c r="C13" s="59" t="s">
        <v>61</v>
      </c>
      <c r="D13" s="59" t="s">
        <v>9</v>
      </c>
      <c r="E13" s="60">
        <v>1.1200000000000001</v>
      </c>
      <c r="F13" s="61">
        <v>-1000</v>
      </c>
      <c r="G13" s="52">
        <f t="shared" si="0"/>
        <v>-1001.12</v>
      </c>
      <c r="H13" s="51"/>
      <c r="I13" s="50"/>
      <c r="J13" s="64" t="s">
        <v>62</v>
      </c>
      <c r="K13" s="53">
        <f t="shared" si="1"/>
        <v>7</v>
      </c>
    </row>
    <row r="14" spans="2:26" ht="21.75" customHeight="1" x14ac:dyDescent="0.25">
      <c r="B14" s="54">
        <v>36579</v>
      </c>
      <c r="C14" s="55" t="s">
        <v>61</v>
      </c>
      <c r="D14" s="55" t="s">
        <v>13</v>
      </c>
      <c r="E14" s="56">
        <v>1.1200000000000001</v>
      </c>
      <c r="F14" s="57">
        <v>-1000</v>
      </c>
      <c r="G14" s="21">
        <f t="shared" ref="G14:G22" si="2">F14-E14</f>
        <v>-1001.12</v>
      </c>
      <c r="H14" s="31"/>
      <c r="I14" s="30"/>
      <c r="J14" s="64" t="s">
        <v>64</v>
      </c>
      <c r="K14" s="41">
        <f t="shared" ref="K14:K22" si="3">ROW(C14)-6</f>
        <v>8</v>
      </c>
    </row>
    <row r="15" spans="2:26" ht="21.75" customHeight="1" x14ac:dyDescent="0.25">
      <c r="B15" s="58">
        <v>36587</v>
      </c>
      <c r="C15" s="59" t="s">
        <v>61</v>
      </c>
      <c r="D15" s="59" t="s">
        <v>9</v>
      </c>
      <c r="E15" s="60">
        <v>1.1200000000000001</v>
      </c>
      <c r="F15" s="61">
        <v>3000</v>
      </c>
      <c r="G15" s="52">
        <f t="shared" si="2"/>
        <v>2998.88</v>
      </c>
      <c r="H15" s="51"/>
      <c r="I15" s="50"/>
      <c r="J15" s="64" t="s">
        <v>65</v>
      </c>
      <c r="K15" s="53">
        <f t="shared" si="3"/>
        <v>9</v>
      </c>
    </row>
    <row r="16" spans="2:26" ht="21.75" customHeight="1" x14ac:dyDescent="0.25">
      <c r="B16" s="54">
        <v>36608</v>
      </c>
      <c r="C16" s="55" t="s">
        <v>61</v>
      </c>
      <c r="D16" s="55" t="s">
        <v>9</v>
      </c>
      <c r="E16" s="56">
        <v>1.1200000000000001</v>
      </c>
      <c r="F16" s="57">
        <v>3000</v>
      </c>
      <c r="G16" s="21">
        <f t="shared" si="2"/>
        <v>2998.88</v>
      </c>
      <c r="H16" s="31"/>
      <c r="I16" s="30"/>
      <c r="J16" s="64" t="s">
        <v>66</v>
      </c>
      <c r="K16" s="41">
        <f t="shared" si="3"/>
        <v>10</v>
      </c>
    </row>
    <row r="17" spans="2:11" ht="21.75" customHeight="1" x14ac:dyDescent="0.25">
      <c r="B17" s="54">
        <v>36623</v>
      </c>
      <c r="C17" s="55" t="s">
        <v>61</v>
      </c>
      <c r="D17" s="55" t="s">
        <v>13</v>
      </c>
      <c r="E17" s="56">
        <v>1.1200000000000001</v>
      </c>
      <c r="F17" s="57">
        <v>-1000</v>
      </c>
      <c r="G17" s="21">
        <f t="shared" si="2"/>
        <v>-1001.12</v>
      </c>
      <c r="H17" s="31"/>
      <c r="I17" s="30"/>
      <c r="J17" s="64" t="s">
        <v>67</v>
      </c>
      <c r="K17" s="41">
        <f t="shared" si="3"/>
        <v>11</v>
      </c>
    </row>
    <row r="18" spans="2:11" ht="21.75" customHeight="1" x14ac:dyDescent="0.25">
      <c r="B18" s="54">
        <v>36626</v>
      </c>
      <c r="C18" s="55" t="s">
        <v>61</v>
      </c>
      <c r="D18" s="55" t="s">
        <v>9</v>
      </c>
      <c r="E18" s="56">
        <v>1.1200000000000001</v>
      </c>
      <c r="F18" s="57">
        <v>-1000</v>
      </c>
      <c r="G18" s="21">
        <f t="shared" si="2"/>
        <v>-1001.12</v>
      </c>
      <c r="H18" s="31"/>
      <c r="I18" s="30"/>
      <c r="J18" s="65" t="s">
        <v>68</v>
      </c>
      <c r="K18" s="41">
        <f t="shared" si="3"/>
        <v>12</v>
      </c>
    </row>
    <row r="19" spans="2:11" ht="21.75" customHeight="1" x14ac:dyDescent="0.25">
      <c r="B19" s="58">
        <v>36643</v>
      </c>
      <c r="C19" s="59" t="s">
        <v>61</v>
      </c>
      <c r="D19" s="59" t="s">
        <v>9</v>
      </c>
      <c r="E19" s="60">
        <v>1.1200000000000001</v>
      </c>
      <c r="F19" s="61">
        <v>-1000</v>
      </c>
      <c r="G19" s="52">
        <f t="shared" si="2"/>
        <v>-1001.12</v>
      </c>
      <c r="H19" s="51"/>
      <c r="I19" s="50"/>
      <c r="J19" s="66" t="s">
        <v>69</v>
      </c>
      <c r="K19" s="53">
        <f t="shared" si="3"/>
        <v>13</v>
      </c>
    </row>
    <row r="20" spans="2:11" ht="21.75" customHeight="1" x14ac:dyDescent="0.25">
      <c r="B20" s="58">
        <v>36648</v>
      </c>
      <c r="C20" s="59" t="s">
        <v>61</v>
      </c>
      <c r="D20" s="59" t="s">
        <v>9</v>
      </c>
      <c r="E20" s="60">
        <v>1.1200000000000001</v>
      </c>
      <c r="F20" s="61">
        <v>-1600</v>
      </c>
      <c r="G20" s="52">
        <f t="shared" si="2"/>
        <v>-1601.12</v>
      </c>
      <c r="H20" s="51"/>
      <c r="I20" s="50"/>
      <c r="J20" s="64" t="s">
        <v>70</v>
      </c>
      <c r="K20" s="53">
        <f t="shared" si="3"/>
        <v>14</v>
      </c>
    </row>
    <row r="21" spans="2:11" ht="21.75" customHeight="1" x14ac:dyDescent="0.25">
      <c r="B21" s="54">
        <v>36654</v>
      </c>
      <c r="C21" s="55" t="s">
        <v>61</v>
      </c>
      <c r="D21" s="55" t="s">
        <v>9</v>
      </c>
      <c r="E21" s="56">
        <v>1.1200000000000001</v>
      </c>
      <c r="F21" s="57">
        <v>-1600</v>
      </c>
      <c r="G21" s="21">
        <f t="shared" si="2"/>
        <v>-1601.12</v>
      </c>
      <c r="H21" s="31"/>
      <c r="I21" s="30"/>
      <c r="J21" s="64" t="s">
        <v>71</v>
      </c>
      <c r="K21" s="41">
        <f t="shared" si="3"/>
        <v>15</v>
      </c>
    </row>
    <row r="22" spans="2:11" ht="21.75" customHeight="1" x14ac:dyDescent="0.25">
      <c r="B22" s="54">
        <v>36689</v>
      </c>
      <c r="C22" s="55" t="s">
        <v>61</v>
      </c>
      <c r="D22" s="55" t="s">
        <v>9</v>
      </c>
      <c r="E22" s="56">
        <v>1.1200000000000001</v>
      </c>
      <c r="F22" s="57">
        <v>-1600</v>
      </c>
      <c r="G22" s="21">
        <f t="shared" si="2"/>
        <v>-1601.12</v>
      </c>
      <c r="H22" s="31"/>
      <c r="I22" s="30"/>
      <c r="J22" s="64" t="s">
        <v>72</v>
      </c>
      <c r="K22" s="41">
        <f t="shared" si="3"/>
        <v>16</v>
      </c>
    </row>
    <row r="23" spans="2:11" ht="21.75" customHeight="1" x14ac:dyDescent="0.25">
      <c r="B23" s="58">
        <v>36655</v>
      </c>
      <c r="C23" s="59" t="s">
        <v>61</v>
      </c>
      <c r="D23" s="59" t="s">
        <v>9</v>
      </c>
      <c r="E23" s="60">
        <v>1.1200000000000001</v>
      </c>
      <c r="F23" s="61">
        <v>-1600</v>
      </c>
      <c r="G23" s="52">
        <f t="shared" ref="G23:G32" si="4">F23-E23</f>
        <v>-1601.12</v>
      </c>
      <c r="H23" s="51"/>
      <c r="I23" s="50"/>
      <c r="J23" s="66" t="s">
        <v>73</v>
      </c>
      <c r="K23" s="53">
        <f t="shared" ref="K23:K32" si="5">ROW(C23)-6</f>
        <v>17</v>
      </c>
    </row>
    <row r="24" spans="2:11" ht="21.75" customHeight="1" x14ac:dyDescent="0.25">
      <c r="B24" s="58">
        <v>36672</v>
      </c>
      <c r="C24" s="59" t="s">
        <v>61</v>
      </c>
      <c r="D24" s="59" t="s">
        <v>13</v>
      </c>
      <c r="E24" s="60">
        <v>1.1200000000000001</v>
      </c>
      <c r="F24" s="61">
        <v>4800</v>
      </c>
      <c r="G24" s="52">
        <f t="shared" si="4"/>
        <v>4798.88</v>
      </c>
      <c r="H24" s="51"/>
      <c r="I24" s="50"/>
      <c r="J24" s="66" t="s">
        <v>74</v>
      </c>
      <c r="K24" s="53">
        <f t="shared" si="5"/>
        <v>18</v>
      </c>
    </row>
    <row r="25" spans="2:11" ht="21.75" customHeight="1" x14ac:dyDescent="0.25">
      <c r="B25" s="58">
        <v>36686</v>
      </c>
      <c r="C25" s="59" t="s">
        <v>61</v>
      </c>
      <c r="D25" s="59" t="s">
        <v>13</v>
      </c>
      <c r="E25" s="60">
        <v>1.1200000000000001</v>
      </c>
      <c r="F25" s="61">
        <v>-1600</v>
      </c>
      <c r="G25" s="52">
        <f t="shared" si="4"/>
        <v>-1601.12</v>
      </c>
      <c r="H25" s="51"/>
      <c r="I25" s="50"/>
      <c r="J25" s="66" t="s">
        <v>75</v>
      </c>
      <c r="K25" s="53">
        <f t="shared" si="5"/>
        <v>19</v>
      </c>
    </row>
    <row r="26" spans="2:11" ht="21.75" customHeight="1" x14ac:dyDescent="0.25">
      <c r="B26" s="58">
        <v>36690</v>
      </c>
      <c r="C26" s="59" t="s">
        <v>61</v>
      </c>
      <c r="D26" s="59" t="s">
        <v>13</v>
      </c>
      <c r="E26" s="60">
        <v>1.1200000000000001</v>
      </c>
      <c r="F26" s="61">
        <v>2640</v>
      </c>
      <c r="G26" s="52">
        <f t="shared" si="4"/>
        <v>2638.88</v>
      </c>
      <c r="H26" s="51"/>
      <c r="I26" s="50"/>
      <c r="J26" s="66" t="s">
        <v>76</v>
      </c>
      <c r="K26" s="53">
        <f t="shared" si="5"/>
        <v>20</v>
      </c>
    </row>
    <row r="27" spans="2:11" ht="21.75" customHeight="1" x14ac:dyDescent="0.25">
      <c r="B27" s="58">
        <v>36700</v>
      </c>
      <c r="C27" s="59" t="s">
        <v>61</v>
      </c>
      <c r="D27" s="59" t="s">
        <v>9</v>
      </c>
      <c r="E27" s="60">
        <v>1.1200000000000001</v>
      </c>
      <c r="F27" s="61">
        <v>-1000</v>
      </c>
      <c r="G27" s="52">
        <f t="shared" si="4"/>
        <v>-1001.12</v>
      </c>
      <c r="H27" s="51"/>
      <c r="I27" s="50"/>
      <c r="J27" s="66" t="s">
        <v>77</v>
      </c>
      <c r="K27" s="53">
        <f t="shared" si="5"/>
        <v>21</v>
      </c>
    </row>
    <row r="28" spans="2:11" ht="21.75" customHeight="1" x14ac:dyDescent="0.25">
      <c r="B28" s="58">
        <v>36712</v>
      </c>
      <c r="C28" s="59" t="s">
        <v>61</v>
      </c>
      <c r="D28" s="59" t="s">
        <v>9</v>
      </c>
      <c r="E28" s="60">
        <v>1.1200000000000001</v>
      </c>
      <c r="F28" s="61">
        <v>-1000</v>
      </c>
      <c r="G28" s="52">
        <f t="shared" si="4"/>
        <v>-1001.12</v>
      </c>
      <c r="H28" s="51"/>
      <c r="I28" s="50"/>
      <c r="J28" s="66" t="s">
        <v>78</v>
      </c>
      <c r="K28" s="53">
        <f t="shared" si="5"/>
        <v>22</v>
      </c>
    </row>
    <row r="29" spans="2:11" ht="21.75" customHeight="1" x14ac:dyDescent="0.25">
      <c r="B29" s="58">
        <v>36717</v>
      </c>
      <c r="C29" s="59" t="s">
        <v>61</v>
      </c>
      <c r="D29" s="59" t="s">
        <v>9</v>
      </c>
      <c r="E29" s="60">
        <v>1.1200000000000001</v>
      </c>
      <c r="F29" s="61">
        <v>-1000</v>
      </c>
      <c r="G29" s="52">
        <f t="shared" si="4"/>
        <v>-1001.12</v>
      </c>
      <c r="H29" s="51"/>
      <c r="I29" s="50"/>
      <c r="J29" s="66" t="s">
        <v>79</v>
      </c>
      <c r="K29" s="53">
        <f t="shared" si="5"/>
        <v>23</v>
      </c>
    </row>
    <row r="30" spans="2:11" ht="21.75" customHeight="1" x14ac:dyDescent="0.25">
      <c r="B30" s="58">
        <v>36727</v>
      </c>
      <c r="C30" s="59" t="s">
        <v>61</v>
      </c>
      <c r="D30" s="59" t="s">
        <v>9</v>
      </c>
      <c r="E30" s="60">
        <v>1.1200000000000001</v>
      </c>
      <c r="F30" s="61">
        <v>2700</v>
      </c>
      <c r="G30" s="52">
        <f t="shared" si="4"/>
        <v>2698.88</v>
      </c>
      <c r="H30" s="51"/>
      <c r="I30" s="50"/>
      <c r="J30" s="66" t="s">
        <v>80</v>
      </c>
      <c r="K30" s="53">
        <f t="shared" si="5"/>
        <v>24</v>
      </c>
    </row>
    <row r="31" spans="2:11" ht="21.75" customHeight="1" x14ac:dyDescent="0.25">
      <c r="B31" s="58">
        <v>36731</v>
      </c>
      <c r="C31" s="59" t="s">
        <v>61</v>
      </c>
      <c r="D31" s="59" t="s">
        <v>9</v>
      </c>
      <c r="E31" s="60">
        <v>1.1200000000000001</v>
      </c>
      <c r="F31" s="61">
        <v>-1000</v>
      </c>
      <c r="G31" s="52">
        <f t="shared" si="4"/>
        <v>-1001.12</v>
      </c>
      <c r="H31" s="51"/>
      <c r="I31" s="50"/>
      <c r="J31" s="66" t="s">
        <v>81</v>
      </c>
      <c r="K31" s="53">
        <f t="shared" si="5"/>
        <v>25</v>
      </c>
    </row>
    <row r="32" spans="2:11" ht="21.75" customHeight="1" x14ac:dyDescent="0.25">
      <c r="B32" s="58">
        <v>44045</v>
      </c>
      <c r="C32" s="59" t="s">
        <v>61</v>
      </c>
      <c r="D32" s="59" t="s">
        <v>13</v>
      </c>
      <c r="E32" s="60">
        <v>1.1200000000000001</v>
      </c>
      <c r="F32" s="61">
        <v>2340</v>
      </c>
      <c r="G32" s="52">
        <f t="shared" si="4"/>
        <v>2338.88</v>
      </c>
      <c r="H32" s="51"/>
      <c r="I32" s="50"/>
      <c r="J32" s="66" t="s">
        <v>82</v>
      </c>
      <c r="K32" s="53">
        <f t="shared" si="5"/>
        <v>26</v>
      </c>
    </row>
    <row r="33" spans="2:11" ht="21.75" customHeight="1" x14ac:dyDescent="0.25">
      <c r="B33" s="58">
        <v>36745</v>
      </c>
      <c r="C33" s="59" t="s">
        <v>61</v>
      </c>
      <c r="D33" s="59" t="s">
        <v>9</v>
      </c>
      <c r="E33" s="60">
        <v>1.1200000000000001</v>
      </c>
      <c r="F33" s="61">
        <v>2490</v>
      </c>
      <c r="G33" s="52">
        <f t="shared" ref="G33:G43" si="6">F33-E33</f>
        <v>2488.88</v>
      </c>
      <c r="H33" s="51"/>
      <c r="I33" s="50"/>
      <c r="J33" s="66" t="s">
        <v>83</v>
      </c>
      <c r="K33" s="53">
        <f t="shared" ref="K33:K43" si="7">ROW(C33)-6</f>
        <v>27</v>
      </c>
    </row>
    <row r="34" spans="2:11" ht="21.75" customHeight="1" x14ac:dyDescent="0.25">
      <c r="B34" s="58">
        <v>36752</v>
      </c>
      <c r="C34" s="59" t="s">
        <v>61</v>
      </c>
      <c r="D34" s="59" t="s">
        <v>13</v>
      </c>
      <c r="E34" s="60">
        <v>1.1200000000000001</v>
      </c>
      <c r="F34" s="61">
        <v>-1000</v>
      </c>
      <c r="G34" s="52">
        <f t="shared" si="6"/>
        <v>-1001.12</v>
      </c>
      <c r="H34" s="51"/>
      <c r="I34" s="50"/>
      <c r="J34" s="66" t="s">
        <v>84</v>
      </c>
      <c r="K34" s="53">
        <f t="shared" si="7"/>
        <v>28</v>
      </c>
    </row>
    <row r="35" spans="2:11" ht="21.75" customHeight="1" x14ac:dyDescent="0.25">
      <c r="B35" s="58">
        <v>36762</v>
      </c>
      <c r="C35" s="59" t="s">
        <v>61</v>
      </c>
      <c r="D35" s="59" t="s">
        <v>9</v>
      </c>
      <c r="E35" s="60">
        <v>1.1200000000000001</v>
      </c>
      <c r="F35" s="61">
        <v>3000</v>
      </c>
      <c r="G35" s="52">
        <f t="shared" si="6"/>
        <v>2998.88</v>
      </c>
      <c r="H35" s="51"/>
      <c r="I35" s="50"/>
      <c r="J35" s="66" t="s">
        <v>85</v>
      </c>
      <c r="K35" s="53">
        <f t="shared" si="7"/>
        <v>29</v>
      </c>
    </row>
    <row r="36" spans="2:11" ht="21.75" customHeight="1" x14ac:dyDescent="0.25">
      <c r="B36" s="58">
        <v>36775</v>
      </c>
      <c r="C36" s="59" t="s">
        <v>61</v>
      </c>
      <c r="D36" s="59" t="s">
        <v>9</v>
      </c>
      <c r="E36" s="60">
        <v>1.1200000000000001</v>
      </c>
      <c r="F36" s="61">
        <v>-1000</v>
      </c>
      <c r="G36" s="52">
        <f t="shared" si="6"/>
        <v>-1001.12</v>
      </c>
      <c r="H36" s="51"/>
      <c r="I36" s="50"/>
      <c r="J36" s="66" t="s">
        <v>86</v>
      </c>
      <c r="K36" s="53">
        <f t="shared" si="7"/>
        <v>30</v>
      </c>
    </row>
    <row r="37" spans="2:11" ht="21.75" customHeight="1" x14ac:dyDescent="0.25">
      <c r="B37" s="58">
        <v>36780</v>
      </c>
      <c r="C37" s="59" t="s">
        <v>61</v>
      </c>
      <c r="D37" s="59" t="s">
        <v>13</v>
      </c>
      <c r="E37" s="60">
        <v>1.1200000000000001</v>
      </c>
      <c r="F37" s="61">
        <v>3000</v>
      </c>
      <c r="G37" s="52">
        <f t="shared" si="6"/>
        <v>2998.88</v>
      </c>
      <c r="H37" s="51"/>
      <c r="I37" s="50"/>
      <c r="J37" s="66" t="s">
        <v>87</v>
      </c>
      <c r="K37" s="53">
        <f t="shared" si="7"/>
        <v>31</v>
      </c>
    </row>
    <row r="38" spans="2:11" ht="21.75" customHeight="1" x14ac:dyDescent="0.25">
      <c r="B38" s="58">
        <v>36783</v>
      </c>
      <c r="C38" s="59" t="s">
        <v>61</v>
      </c>
      <c r="D38" s="59" t="s">
        <v>9</v>
      </c>
      <c r="E38" s="60">
        <v>1.1200000000000001</v>
      </c>
      <c r="F38" s="61">
        <v>1500</v>
      </c>
      <c r="G38" s="52">
        <f t="shared" si="6"/>
        <v>1498.88</v>
      </c>
      <c r="H38" s="51"/>
      <c r="I38" s="50"/>
      <c r="J38" s="66" t="s">
        <v>88</v>
      </c>
      <c r="K38" s="53">
        <f t="shared" si="7"/>
        <v>32</v>
      </c>
    </row>
    <row r="39" spans="2:11" ht="21.75" customHeight="1" x14ac:dyDescent="0.25">
      <c r="B39" s="58">
        <v>36789</v>
      </c>
      <c r="C39" s="59" t="s">
        <v>61</v>
      </c>
      <c r="D39" s="59" t="s">
        <v>9</v>
      </c>
      <c r="E39" s="60">
        <v>1.1200000000000001</v>
      </c>
      <c r="F39" s="61">
        <v>-1000</v>
      </c>
      <c r="G39" s="52">
        <f t="shared" si="6"/>
        <v>-1001.12</v>
      </c>
      <c r="H39" s="51"/>
      <c r="I39" s="50"/>
      <c r="J39" s="66" t="s">
        <v>89</v>
      </c>
      <c r="K39" s="53">
        <f t="shared" si="7"/>
        <v>33</v>
      </c>
    </row>
    <row r="40" spans="2:11" ht="21.75" customHeight="1" x14ac:dyDescent="0.25">
      <c r="B40" s="58">
        <v>36790</v>
      </c>
      <c r="C40" s="59" t="s">
        <v>61</v>
      </c>
      <c r="D40" s="59" t="s">
        <v>9</v>
      </c>
      <c r="E40" s="60">
        <v>1.1200000000000001</v>
      </c>
      <c r="F40" s="61">
        <v>-1000</v>
      </c>
      <c r="G40" s="52">
        <f t="shared" si="6"/>
        <v>-1001.12</v>
      </c>
      <c r="H40" s="51"/>
      <c r="I40" s="50"/>
      <c r="J40" s="66" t="s">
        <v>90</v>
      </c>
      <c r="K40" s="53">
        <f t="shared" si="7"/>
        <v>34</v>
      </c>
    </row>
    <row r="41" spans="2:11" ht="21.75" customHeight="1" x14ac:dyDescent="0.25">
      <c r="B41" s="58">
        <v>36816</v>
      </c>
      <c r="C41" s="59" t="s">
        <v>61</v>
      </c>
      <c r="D41" s="59" t="s">
        <v>13</v>
      </c>
      <c r="E41" s="60">
        <v>1.1200000000000001</v>
      </c>
      <c r="F41" s="61">
        <v>-1000</v>
      </c>
      <c r="G41" s="52">
        <f t="shared" si="6"/>
        <v>-1001.12</v>
      </c>
      <c r="H41" s="51"/>
      <c r="I41" s="50"/>
      <c r="J41" s="66" t="s">
        <v>91</v>
      </c>
      <c r="K41" s="53">
        <f t="shared" si="7"/>
        <v>35</v>
      </c>
    </row>
    <row r="42" spans="2:11" ht="21.75" customHeight="1" x14ac:dyDescent="0.25">
      <c r="B42" s="58">
        <v>36816</v>
      </c>
      <c r="C42" s="59" t="s">
        <v>61</v>
      </c>
      <c r="D42" s="59" t="s">
        <v>9</v>
      </c>
      <c r="E42" s="60">
        <v>1.1200000000000001</v>
      </c>
      <c r="F42" s="61">
        <v>-1000</v>
      </c>
      <c r="G42" s="52">
        <f t="shared" si="6"/>
        <v>-1001.12</v>
      </c>
      <c r="H42" s="51"/>
      <c r="I42" s="50"/>
      <c r="J42" s="66" t="s">
        <v>92</v>
      </c>
      <c r="K42" s="53">
        <f t="shared" si="7"/>
        <v>36</v>
      </c>
    </row>
    <row r="43" spans="2:11" ht="21.75" customHeight="1" x14ac:dyDescent="0.25">
      <c r="B43" s="58">
        <v>36817</v>
      </c>
      <c r="C43" s="59" t="s">
        <v>61</v>
      </c>
      <c r="D43" s="59" t="s">
        <v>9</v>
      </c>
      <c r="E43" s="60">
        <v>1.1200000000000001</v>
      </c>
      <c r="F43" s="61">
        <v>-1000</v>
      </c>
      <c r="G43" s="52">
        <f t="shared" si="6"/>
        <v>-1001.12</v>
      </c>
      <c r="H43" s="51"/>
      <c r="I43" s="50"/>
      <c r="J43" s="66" t="s">
        <v>93</v>
      </c>
      <c r="K43" s="53">
        <f t="shared" si="7"/>
        <v>37</v>
      </c>
    </row>
    <row r="44" spans="2:11" ht="21.75" customHeight="1" x14ac:dyDescent="0.25">
      <c r="B44" s="58">
        <v>36817</v>
      </c>
      <c r="C44" s="59" t="s">
        <v>61</v>
      </c>
      <c r="D44" s="59" t="s">
        <v>13</v>
      </c>
      <c r="E44" s="60">
        <v>1.1200000000000001</v>
      </c>
      <c r="F44" s="61">
        <v>-1000</v>
      </c>
      <c r="G44" s="52">
        <f t="shared" ref="G44:G57" si="8">F44-E44</f>
        <v>-1001.12</v>
      </c>
      <c r="H44" s="51"/>
      <c r="I44" s="50"/>
      <c r="J44" s="66" t="s">
        <v>93</v>
      </c>
      <c r="K44" s="53">
        <f t="shared" ref="K44:K57" si="9">ROW(C44)-6</f>
        <v>38</v>
      </c>
    </row>
    <row r="45" spans="2:11" ht="21.75" customHeight="1" x14ac:dyDescent="0.25">
      <c r="B45" s="58">
        <v>36822</v>
      </c>
      <c r="C45" s="59" t="s">
        <v>61</v>
      </c>
      <c r="D45" s="59" t="s">
        <v>9</v>
      </c>
      <c r="E45" s="60">
        <v>1.1200000000000001</v>
      </c>
      <c r="F45" s="61">
        <v>-1000</v>
      </c>
      <c r="G45" s="52">
        <f t="shared" si="8"/>
        <v>-1001.12</v>
      </c>
      <c r="H45" s="51"/>
      <c r="I45" s="50"/>
      <c r="J45" s="66" t="s">
        <v>94</v>
      </c>
      <c r="K45" s="53">
        <f t="shared" si="9"/>
        <v>39</v>
      </c>
    </row>
    <row r="46" spans="2:11" ht="21.75" customHeight="1" x14ac:dyDescent="0.25">
      <c r="B46" s="58">
        <v>36825</v>
      </c>
      <c r="C46" s="59" t="s">
        <v>61</v>
      </c>
      <c r="D46" s="59" t="s">
        <v>13</v>
      </c>
      <c r="E46" s="60">
        <v>1.1200000000000001</v>
      </c>
      <c r="F46" s="61">
        <v>-1000</v>
      </c>
      <c r="G46" s="52">
        <f t="shared" si="8"/>
        <v>-1001.12</v>
      </c>
      <c r="H46" s="51"/>
      <c r="I46" s="50"/>
      <c r="J46" s="66" t="s">
        <v>95</v>
      </c>
      <c r="K46" s="53">
        <f t="shared" si="9"/>
        <v>40</v>
      </c>
    </row>
    <row r="47" spans="2:11" ht="21.75" customHeight="1" x14ac:dyDescent="0.25">
      <c r="B47" s="58">
        <v>36843</v>
      </c>
      <c r="C47" s="59" t="s">
        <v>61</v>
      </c>
      <c r="D47" s="59" t="s">
        <v>13</v>
      </c>
      <c r="E47" s="60">
        <v>1.1200000000000001</v>
      </c>
      <c r="F47" s="61">
        <v>-1000</v>
      </c>
      <c r="G47" s="52">
        <f t="shared" si="8"/>
        <v>-1001.12</v>
      </c>
      <c r="H47" s="51"/>
      <c r="I47" s="50"/>
      <c r="J47" s="66" t="s">
        <v>96</v>
      </c>
      <c r="K47" s="53">
        <f t="shared" si="9"/>
        <v>41</v>
      </c>
    </row>
    <row r="48" spans="2:11" ht="21.75" customHeight="1" x14ac:dyDescent="0.25">
      <c r="B48" s="58">
        <v>36857</v>
      </c>
      <c r="C48" s="59" t="s">
        <v>61</v>
      </c>
      <c r="D48" s="59" t="s">
        <v>13</v>
      </c>
      <c r="E48" s="60">
        <v>1.1200000000000001</v>
      </c>
      <c r="F48" s="61">
        <v>3000</v>
      </c>
      <c r="G48" s="52">
        <f t="shared" si="8"/>
        <v>2998.88</v>
      </c>
      <c r="H48" s="51"/>
      <c r="I48" s="50"/>
      <c r="J48" s="66" t="s">
        <v>97</v>
      </c>
      <c r="K48" s="53">
        <f t="shared" si="9"/>
        <v>42</v>
      </c>
    </row>
    <row r="49" spans="2:11" ht="21.75" customHeight="1" x14ac:dyDescent="0.25">
      <c r="B49" s="58">
        <v>36864</v>
      </c>
      <c r="C49" s="59" t="s">
        <v>61</v>
      </c>
      <c r="D49" s="59" t="s">
        <v>9</v>
      </c>
      <c r="E49" s="60">
        <v>1.1200000000000001</v>
      </c>
      <c r="F49" s="61">
        <v>1240</v>
      </c>
      <c r="G49" s="52">
        <f t="shared" si="8"/>
        <v>1238.8800000000001</v>
      </c>
      <c r="H49" s="51"/>
      <c r="I49" s="50"/>
      <c r="J49" s="66" t="s">
        <v>98</v>
      </c>
      <c r="K49" s="53">
        <f t="shared" si="9"/>
        <v>43</v>
      </c>
    </row>
    <row r="50" spans="2:11" ht="21.75" customHeight="1" x14ac:dyDescent="0.25">
      <c r="B50" s="58">
        <v>36867</v>
      </c>
      <c r="C50" s="59" t="s">
        <v>61</v>
      </c>
      <c r="D50" s="59" t="s">
        <v>9</v>
      </c>
      <c r="E50" s="60">
        <v>1.1200000000000001</v>
      </c>
      <c r="F50" s="61">
        <v>-1000</v>
      </c>
      <c r="G50" s="52">
        <f t="shared" si="8"/>
        <v>-1001.12</v>
      </c>
      <c r="H50" s="51"/>
      <c r="I50" s="50"/>
      <c r="J50" s="66" t="s">
        <v>99</v>
      </c>
      <c r="K50" s="53">
        <f t="shared" si="9"/>
        <v>44</v>
      </c>
    </row>
    <row r="51" spans="2:11" ht="21.75" customHeight="1" x14ac:dyDescent="0.25">
      <c r="B51" s="58">
        <v>36872</v>
      </c>
      <c r="C51" s="59" t="s">
        <v>61</v>
      </c>
      <c r="D51" s="59" t="s">
        <v>13</v>
      </c>
      <c r="E51" s="60">
        <v>1.1200000000000001</v>
      </c>
      <c r="F51" s="61">
        <v>3000</v>
      </c>
      <c r="G51" s="52">
        <f t="shared" si="8"/>
        <v>2998.88</v>
      </c>
      <c r="H51" s="51"/>
      <c r="I51" s="50"/>
      <c r="J51" s="66" t="s">
        <v>100</v>
      </c>
      <c r="K51" s="53">
        <f t="shared" si="9"/>
        <v>45</v>
      </c>
    </row>
    <row r="52" spans="2:11" ht="21.75" customHeight="1" x14ac:dyDescent="0.25">
      <c r="B52" s="58">
        <v>36879</v>
      </c>
      <c r="C52" s="59" t="s">
        <v>61</v>
      </c>
      <c r="D52" s="59" t="s">
        <v>13</v>
      </c>
      <c r="E52" s="60">
        <v>1.1200000000000001</v>
      </c>
      <c r="F52" s="61">
        <v>3000</v>
      </c>
      <c r="G52" s="52">
        <f t="shared" si="8"/>
        <v>2998.88</v>
      </c>
      <c r="H52" s="51"/>
      <c r="I52" s="50"/>
      <c r="J52" s="66" t="s">
        <v>101</v>
      </c>
      <c r="K52" s="53">
        <f t="shared" si="9"/>
        <v>46</v>
      </c>
    </row>
    <row r="53" spans="2:11" ht="21.75" customHeight="1" x14ac:dyDescent="0.25">
      <c r="B53" s="58">
        <v>36882</v>
      </c>
      <c r="C53" s="59" t="s">
        <v>61</v>
      </c>
      <c r="D53" s="59" t="s">
        <v>13</v>
      </c>
      <c r="E53" s="60">
        <v>1.1200000000000001</v>
      </c>
      <c r="F53" s="61">
        <v>-1000</v>
      </c>
      <c r="G53" s="52">
        <f t="shared" si="8"/>
        <v>-1001.12</v>
      </c>
      <c r="H53" s="51"/>
      <c r="I53" s="50"/>
      <c r="J53" s="66" t="s">
        <v>102</v>
      </c>
      <c r="K53" s="53">
        <f t="shared" si="9"/>
        <v>47</v>
      </c>
    </row>
    <row r="54" spans="2:11" ht="21.75" customHeight="1" x14ac:dyDescent="0.25">
      <c r="B54" s="58">
        <v>36894</v>
      </c>
      <c r="C54" s="59" t="s">
        <v>61</v>
      </c>
      <c r="D54" s="59" t="s">
        <v>13</v>
      </c>
      <c r="E54" s="60">
        <v>1.1200000000000001</v>
      </c>
      <c r="F54" s="61">
        <v>-1000</v>
      </c>
      <c r="G54" s="52">
        <f t="shared" si="8"/>
        <v>-1001.12</v>
      </c>
      <c r="H54" s="51"/>
      <c r="I54" s="50"/>
      <c r="J54" s="66" t="s">
        <v>103</v>
      </c>
      <c r="K54" s="53">
        <f t="shared" si="9"/>
        <v>48</v>
      </c>
    </row>
    <row r="55" spans="2:11" ht="21.75" customHeight="1" x14ac:dyDescent="0.25">
      <c r="B55" s="58">
        <v>36901</v>
      </c>
      <c r="C55" s="59" t="s">
        <v>61</v>
      </c>
      <c r="D55" s="59" t="s">
        <v>9</v>
      </c>
      <c r="E55" s="60">
        <v>1.1200000000000001</v>
      </c>
      <c r="F55" s="61">
        <v>3000</v>
      </c>
      <c r="G55" s="52">
        <f t="shared" si="8"/>
        <v>2998.88</v>
      </c>
      <c r="H55" s="51"/>
      <c r="I55" s="50"/>
      <c r="J55" s="66" t="s">
        <v>104</v>
      </c>
      <c r="K55" s="53">
        <f t="shared" si="9"/>
        <v>49</v>
      </c>
    </row>
    <row r="56" spans="2:11" ht="21.75" customHeight="1" x14ac:dyDescent="0.25">
      <c r="B56" s="58">
        <v>36908</v>
      </c>
      <c r="C56" s="59" t="s">
        <v>61</v>
      </c>
      <c r="D56" s="59" t="s">
        <v>9</v>
      </c>
      <c r="E56" s="60">
        <v>1.1200000000000001</v>
      </c>
      <c r="F56" s="61">
        <v>3000</v>
      </c>
      <c r="G56" s="52">
        <f t="shared" si="8"/>
        <v>2998.88</v>
      </c>
      <c r="H56" s="51"/>
      <c r="I56" s="50"/>
      <c r="J56" s="66" t="s">
        <v>105</v>
      </c>
      <c r="K56" s="53">
        <f t="shared" si="9"/>
        <v>50</v>
      </c>
    </row>
    <row r="57" spans="2:11" ht="21.75" customHeight="1" x14ac:dyDescent="0.25">
      <c r="B57" s="58">
        <v>36915</v>
      </c>
      <c r="C57" s="59" t="s">
        <v>61</v>
      </c>
      <c r="D57" s="59" t="s">
        <v>9</v>
      </c>
      <c r="E57" s="60">
        <v>1.1200000000000001</v>
      </c>
      <c r="F57" s="61">
        <v>2800</v>
      </c>
      <c r="G57" s="52">
        <f t="shared" si="8"/>
        <v>2798.88</v>
      </c>
      <c r="H57" s="51"/>
      <c r="I57" s="50"/>
      <c r="J57" s="66" t="s">
        <v>106</v>
      </c>
      <c r="K57" s="53">
        <f t="shared" si="9"/>
        <v>51</v>
      </c>
    </row>
  </sheetData>
  <sheetProtection selectLockedCells="1"/>
  <dataValidations count="1">
    <dataValidation type="list" allowBlank="1" showInputMessage="1" showErrorMessage="1" sqref="D7:D57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  <hyperlink ref="J12" r:id="rId6"/>
    <hyperlink ref="J13" r:id="rId7"/>
  </hyperlinks>
  <pageMargins left="0.7" right="0.7" top="0.75" bottom="0.75" header="0.3" footer="0.3"/>
  <pageSetup orientation="portrait" r:id="rId8"/>
  <ignoredErrors>
    <ignoredError sqref="G7" unlockedFormula="1"/>
  </ignoredErrors>
  <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7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6">
        <f>'Tabla Dinámica'!N3</f>
        <v>119452.88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19452.880000000005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53488.719999999987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-34035.839999999982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57.119999999999962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-9407.84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-9.4078400000000002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19.452880000000007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51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19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32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3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9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3</v>
      </c>
      <c r="E2" s="4" t="s">
        <v>17</v>
      </c>
      <c r="F2" s="48">
        <f>(MIN(G7:G30001))</f>
        <v>-9407.84</v>
      </c>
      <c r="I2" s="4" t="s">
        <v>22</v>
      </c>
      <c r="J2" s="7">
        <f>SUMIF(I7:I30001,"&gt;0")</f>
        <v>53488.719999999987</v>
      </c>
      <c r="K2">
        <f>COUNTIF(I7:I30001,"&gt;0")</f>
        <v>19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9</v>
      </c>
      <c r="E3" s="4" t="s">
        <v>18</v>
      </c>
      <c r="F3">
        <f>IFERROR(F2/N2*100,0)</f>
        <v>-9.4078400000000002</v>
      </c>
      <c r="I3" s="4" t="s">
        <v>23</v>
      </c>
      <c r="J3" s="7">
        <f>SUMIF(J7:J30001,"&lt;0")</f>
        <v>-34035.839999999982</v>
      </c>
      <c r="K3">
        <f>COUNTIF(J7:J30002,"&lt;0")</f>
        <v>32</v>
      </c>
      <c r="M3" s="9" t="s">
        <v>20</v>
      </c>
      <c r="N3" s="7">
        <f>N2+GETPIVOTDATA("Suma de Total PnL",$P$6)+T3-U3</f>
        <v>119452.88</v>
      </c>
      <c r="P3" s="38">
        <f>K2/GETPIVOTDATA("Cuenta de Item",$P$6)*100</f>
        <v>37.254901960784316</v>
      </c>
      <c r="Q3" s="43">
        <f>IFERROR(GETPIVOTDATA("Suma de Total PnL",$P$6)/N2*100,0)</f>
        <v>19.452880000000007</v>
      </c>
      <c r="R3" s="42">
        <f>IFERROR(J2/ABS(J3),0)</f>
        <v>1.5715410578966176</v>
      </c>
      <c r="T3" s="37">
        <f>GETPIVOTDATA("Suma de Ingreso",$P$6)</f>
        <v>0</v>
      </c>
      <c r="U3" s="37">
        <f>GETPIVOTDATA("Suma de Egreso",$P$6)</f>
        <v>0</v>
      </c>
      <c r="W3" s="6">
        <f>IFERROR(GETPIVOTDATA("Item",$M$6,"Position","SHORT"),0)</f>
        <v>17</v>
      </c>
      <c r="X3" s="6">
        <f>IFERROR(GETPIVOTDATA("Item",$M$6,"Position","LONG"),0)</f>
        <v>34</v>
      </c>
    </row>
    <row r="4" spans="2:25" s="5" customFormat="1" x14ac:dyDescent="0.25">
      <c r="J4" s="8">
        <f>SUM(J2:J3)</f>
        <v>19452.880000000005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49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34</v>
      </c>
      <c r="P7" s="1">
        <v>57.119999999999962</v>
      </c>
      <c r="Q7" s="1">
        <v>19452.880000000005</v>
      </c>
      <c r="R7" s="1">
        <v>51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13</v>
      </c>
      <c r="N8" s="1">
        <v>17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M9" s="3" t="s">
        <v>11</v>
      </c>
      <c r="N9" s="1">
        <v>51</v>
      </c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B10" s="3">
        <v>4</v>
      </c>
      <c r="C10" s="1">
        <v>-1001.12</v>
      </c>
      <c r="E10">
        <f t="shared" si="3"/>
        <v>-3004.48</v>
      </c>
      <c r="F10">
        <f>IF(B10="","",MAX($E$6:E10))</f>
        <v>0</v>
      </c>
      <c r="G10">
        <f t="shared" si="4"/>
        <v>-3004.48</v>
      </c>
      <c r="I10" s="6" t="str">
        <f t="shared" si="0"/>
        <v>0</v>
      </c>
      <c r="J10" s="6">
        <f t="shared" si="1"/>
        <v>-1001.12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B11" s="3">
        <v>5</v>
      </c>
      <c r="C11" s="1">
        <v>2998.88</v>
      </c>
      <c r="E11">
        <f t="shared" si="3"/>
        <v>-5.5999999999999091</v>
      </c>
      <c r="F11">
        <f>IF(B11="","",MAX($E$6:E11))</f>
        <v>0</v>
      </c>
      <c r="G11">
        <f t="shared" si="4"/>
        <v>-5.5999999999999091</v>
      </c>
      <c r="I11" s="6">
        <f t="shared" si="0"/>
        <v>2998.88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B12" s="3">
        <v>6</v>
      </c>
      <c r="C12" s="1">
        <v>2998.88</v>
      </c>
      <c r="E12">
        <f t="shared" si="3"/>
        <v>2993.28</v>
      </c>
      <c r="F12">
        <f>IF(B12="","",MAX($E$6:E12))</f>
        <v>2993.28</v>
      </c>
      <c r="G12">
        <f t="shared" si="4"/>
        <v>0</v>
      </c>
      <c r="I12" s="6">
        <f t="shared" si="0"/>
        <v>2998.88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B13" s="3">
        <v>7</v>
      </c>
      <c r="C13" s="1">
        <v>-1001.12</v>
      </c>
      <c r="E13">
        <f t="shared" si="3"/>
        <v>1992.1600000000003</v>
      </c>
      <c r="F13">
        <f>IF(B13="","",MAX($E$6:E13))</f>
        <v>2993.28</v>
      </c>
      <c r="G13">
        <f t="shared" si="4"/>
        <v>-1001.1199999999999</v>
      </c>
      <c r="I13" s="6" t="str">
        <f t="shared" si="0"/>
        <v>0</v>
      </c>
      <c r="J13" s="6">
        <f t="shared" si="1"/>
        <v>-1001.12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B14" s="3">
        <v>8</v>
      </c>
      <c r="C14" s="1">
        <v>-1001.12</v>
      </c>
      <c r="E14">
        <f t="shared" si="3"/>
        <v>991.0400000000003</v>
      </c>
      <c r="F14">
        <f>IF(B14="","",MAX($E$6:E14))</f>
        <v>2993.28</v>
      </c>
      <c r="G14">
        <f t="shared" si="4"/>
        <v>-2002.2399999999998</v>
      </c>
      <c r="I14" s="6" t="str">
        <f t="shared" si="0"/>
        <v>0</v>
      </c>
      <c r="J14" s="6">
        <f t="shared" si="1"/>
        <v>-1001.12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B15" s="3">
        <v>9</v>
      </c>
      <c r="C15" s="1">
        <v>2998.88</v>
      </c>
      <c r="E15">
        <f t="shared" si="3"/>
        <v>3989.9200000000005</v>
      </c>
      <c r="F15">
        <f>IF(B15="","",MAX($E$6:E15))</f>
        <v>3989.9200000000005</v>
      </c>
      <c r="G15">
        <f t="shared" si="4"/>
        <v>0</v>
      </c>
      <c r="I15" s="6">
        <f t="shared" si="0"/>
        <v>2998.88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B16" s="3">
        <v>10</v>
      </c>
      <c r="C16" s="1">
        <v>2998.88</v>
      </c>
      <c r="E16">
        <f t="shared" si="3"/>
        <v>6988.8000000000011</v>
      </c>
      <c r="F16">
        <f>IF(B16="","",MAX($E$6:E16))</f>
        <v>6988.8000000000011</v>
      </c>
      <c r="G16">
        <f t="shared" si="4"/>
        <v>0</v>
      </c>
      <c r="I16" s="6">
        <f t="shared" si="0"/>
        <v>2998.88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2:25" x14ac:dyDescent="0.25">
      <c r="B17" s="3">
        <v>11</v>
      </c>
      <c r="C17" s="1">
        <v>-1001.12</v>
      </c>
      <c r="E17">
        <f t="shared" si="3"/>
        <v>5987.6800000000012</v>
      </c>
      <c r="F17">
        <f>IF(B17="","",MAX($E$6:E17))</f>
        <v>6988.8000000000011</v>
      </c>
      <c r="G17">
        <f t="shared" si="4"/>
        <v>-1001.1199999999999</v>
      </c>
      <c r="I17" s="6" t="str">
        <f t="shared" si="0"/>
        <v>0</v>
      </c>
      <c r="J17" s="6">
        <f t="shared" si="1"/>
        <v>-1001.12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2:25" x14ac:dyDescent="0.25">
      <c r="B18" s="3">
        <v>12</v>
      </c>
      <c r="C18" s="1">
        <v>-1001.12</v>
      </c>
      <c r="E18">
        <f t="shared" si="3"/>
        <v>4986.5600000000013</v>
      </c>
      <c r="F18">
        <f>IF(B18="","",MAX($E$6:E18))</f>
        <v>6988.8000000000011</v>
      </c>
      <c r="G18">
        <f t="shared" si="4"/>
        <v>-2002.2399999999998</v>
      </c>
      <c r="I18" s="6" t="str">
        <f t="shared" si="0"/>
        <v>0</v>
      </c>
      <c r="J18" s="6">
        <f t="shared" si="1"/>
        <v>-1001.12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2:25" x14ac:dyDescent="0.25">
      <c r="B19" s="3">
        <v>13</v>
      </c>
      <c r="C19" s="1">
        <v>-1001.12</v>
      </c>
      <c r="E19">
        <f t="shared" si="3"/>
        <v>3985.4400000000014</v>
      </c>
      <c r="F19">
        <f>IF(B19="","",MAX($E$6:E19))</f>
        <v>6988.8000000000011</v>
      </c>
      <c r="G19">
        <f t="shared" si="4"/>
        <v>-3003.3599999999997</v>
      </c>
      <c r="I19" s="6" t="str">
        <f t="shared" si="0"/>
        <v>0</v>
      </c>
      <c r="J19" s="6">
        <f t="shared" si="1"/>
        <v>-1001.12</v>
      </c>
      <c r="K19" s="6"/>
      <c r="L19" s="6"/>
      <c r="V19" s="1"/>
    </row>
    <row r="20" spans="2:25" x14ac:dyDescent="0.25">
      <c r="B20" s="3">
        <v>14</v>
      </c>
      <c r="C20" s="1">
        <v>-1601.12</v>
      </c>
      <c r="E20">
        <f t="shared" si="3"/>
        <v>2384.3200000000015</v>
      </c>
      <c r="F20">
        <f>IF(B20="","",MAX($E$6:E20))</f>
        <v>6988.8000000000011</v>
      </c>
      <c r="G20">
        <f t="shared" si="4"/>
        <v>-4604.4799999999996</v>
      </c>
      <c r="I20" s="6" t="str">
        <f t="shared" si="0"/>
        <v>0</v>
      </c>
      <c r="J20" s="6">
        <f t="shared" si="1"/>
        <v>-1601.12</v>
      </c>
      <c r="K20" s="6"/>
      <c r="L20" s="6"/>
    </row>
    <row r="21" spans="2:25" x14ac:dyDescent="0.25">
      <c r="B21" s="3">
        <v>15</v>
      </c>
      <c r="C21" s="1">
        <v>-1601.12</v>
      </c>
      <c r="E21">
        <f t="shared" si="3"/>
        <v>783.20000000000164</v>
      </c>
      <c r="F21">
        <f>IF(B21="","",MAX($E$6:E21))</f>
        <v>6988.8000000000011</v>
      </c>
      <c r="G21">
        <f t="shared" si="4"/>
        <v>-6205.5999999999995</v>
      </c>
      <c r="I21" s="6" t="str">
        <f t="shared" si="0"/>
        <v>0</v>
      </c>
      <c r="J21" s="6">
        <f t="shared" si="1"/>
        <v>-1601.12</v>
      </c>
      <c r="K21" s="6"/>
      <c r="L21" s="6"/>
    </row>
    <row r="22" spans="2:25" x14ac:dyDescent="0.25">
      <c r="B22" s="3">
        <v>16</v>
      </c>
      <c r="C22" s="1">
        <v>-1601.12</v>
      </c>
      <c r="E22">
        <f t="shared" si="3"/>
        <v>-817.91999999999825</v>
      </c>
      <c r="F22">
        <f>IF(B22="","",MAX($E$6:E22))</f>
        <v>6988.8000000000011</v>
      </c>
      <c r="G22">
        <f t="shared" si="4"/>
        <v>-7806.7199999999993</v>
      </c>
      <c r="I22" s="6" t="str">
        <f t="shared" si="0"/>
        <v>0</v>
      </c>
      <c r="J22" s="6">
        <f t="shared" si="1"/>
        <v>-1601.12</v>
      </c>
      <c r="K22" s="6"/>
      <c r="L22" s="6"/>
    </row>
    <row r="23" spans="2:25" x14ac:dyDescent="0.25">
      <c r="B23" s="3">
        <v>17</v>
      </c>
      <c r="C23" s="1">
        <v>-1601.12</v>
      </c>
      <c r="E23">
        <f t="shared" si="3"/>
        <v>-2419.0399999999981</v>
      </c>
      <c r="F23">
        <f>IF(B23="","",MAX($E$6:E23))</f>
        <v>6988.8000000000011</v>
      </c>
      <c r="G23">
        <f t="shared" si="4"/>
        <v>-9407.84</v>
      </c>
      <c r="I23" s="6" t="str">
        <f t="shared" si="0"/>
        <v>0</v>
      </c>
      <c r="J23" s="6">
        <f t="shared" si="1"/>
        <v>-1601.12</v>
      </c>
      <c r="K23" s="6"/>
      <c r="L23" s="6"/>
    </row>
    <row r="24" spans="2:25" x14ac:dyDescent="0.25">
      <c r="B24" s="3">
        <v>18</v>
      </c>
      <c r="C24" s="1">
        <v>4798.88</v>
      </c>
      <c r="E24">
        <f t="shared" si="3"/>
        <v>2379.840000000002</v>
      </c>
      <c r="F24">
        <f>IF(B24="","",MAX($E$6:E24))</f>
        <v>6988.8000000000011</v>
      </c>
      <c r="G24">
        <f t="shared" si="4"/>
        <v>-4608.9599999999991</v>
      </c>
      <c r="I24" s="6">
        <f t="shared" si="0"/>
        <v>4798.88</v>
      </c>
      <c r="J24" s="6" t="str">
        <f t="shared" si="1"/>
        <v>0</v>
      </c>
      <c r="K24" s="6"/>
      <c r="L24" s="6"/>
    </row>
    <row r="25" spans="2:25" x14ac:dyDescent="0.25">
      <c r="B25" s="3">
        <v>19</v>
      </c>
      <c r="C25" s="1">
        <v>-1601.12</v>
      </c>
      <c r="E25">
        <f t="shared" si="3"/>
        <v>778.72000000000207</v>
      </c>
      <c r="F25">
        <f>IF(B25="","",MAX($E$6:E25))</f>
        <v>6988.8000000000011</v>
      </c>
      <c r="G25">
        <f t="shared" si="4"/>
        <v>-6210.079999999999</v>
      </c>
      <c r="I25" s="6" t="str">
        <f t="shared" si="0"/>
        <v>0</v>
      </c>
      <c r="J25" s="6">
        <f t="shared" si="1"/>
        <v>-1601.12</v>
      </c>
      <c r="K25" s="6"/>
      <c r="L25" s="6"/>
    </row>
    <row r="26" spans="2:25" x14ac:dyDescent="0.25">
      <c r="B26" s="3">
        <v>20</v>
      </c>
      <c r="C26" s="1">
        <v>2638.88</v>
      </c>
      <c r="E26">
        <f t="shared" si="3"/>
        <v>3417.6000000000022</v>
      </c>
      <c r="F26">
        <f>IF(B26="","",MAX($E$6:E26))</f>
        <v>6988.8000000000011</v>
      </c>
      <c r="G26">
        <f t="shared" si="4"/>
        <v>-3571.1999999999989</v>
      </c>
      <c r="I26" s="6">
        <f t="shared" si="0"/>
        <v>2638.88</v>
      </c>
      <c r="J26" s="6" t="str">
        <f t="shared" si="1"/>
        <v>0</v>
      </c>
      <c r="K26" s="6"/>
      <c r="L26" s="6"/>
    </row>
    <row r="27" spans="2:25" x14ac:dyDescent="0.25">
      <c r="B27" s="3">
        <v>21</v>
      </c>
      <c r="C27" s="1">
        <v>-1001.12</v>
      </c>
      <c r="E27">
        <f t="shared" si="3"/>
        <v>2416.4800000000023</v>
      </c>
      <c r="F27">
        <f>IF(B27="","",MAX($E$6:E27))</f>
        <v>6988.8000000000011</v>
      </c>
      <c r="G27">
        <f t="shared" si="4"/>
        <v>-4572.3199999999988</v>
      </c>
      <c r="I27" s="6" t="str">
        <f t="shared" si="0"/>
        <v>0</v>
      </c>
      <c r="J27" s="6">
        <f t="shared" si="1"/>
        <v>-1001.12</v>
      </c>
      <c r="K27" s="6"/>
      <c r="L27" s="6"/>
    </row>
    <row r="28" spans="2:25" x14ac:dyDescent="0.25">
      <c r="B28" s="3">
        <v>22</v>
      </c>
      <c r="C28" s="1">
        <v>-1001.12</v>
      </c>
      <c r="E28">
        <f t="shared" si="3"/>
        <v>1415.3600000000024</v>
      </c>
      <c r="F28">
        <f>IF(B28="","",MAX($E$6:E28))</f>
        <v>6988.8000000000011</v>
      </c>
      <c r="G28">
        <f t="shared" si="4"/>
        <v>-5573.4399999999987</v>
      </c>
      <c r="I28" s="6" t="str">
        <f t="shared" si="0"/>
        <v>0</v>
      </c>
      <c r="J28" s="6">
        <f t="shared" si="1"/>
        <v>-1001.12</v>
      </c>
      <c r="K28" s="6"/>
      <c r="L28" s="6"/>
    </row>
    <row r="29" spans="2:25" x14ac:dyDescent="0.25">
      <c r="B29" s="3">
        <v>23</v>
      </c>
      <c r="C29" s="1">
        <v>-1001.12</v>
      </c>
      <c r="E29">
        <f t="shared" si="3"/>
        <v>414.2400000000024</v>
      </c>
      <c r="F29">
        <f>IF(B29="","",MAX($E$6:E29))</f>
        <v>6988.8000000000011</v>
      </c>
      <c r="G29">
        <f t="shared" si="4"/>
        <v>-6574.5599999999986</v>
      </c>
      <c r="I29" s="6" t="str">
        <f t="shared" si="0"/>
        <v>0</v>
      </c>
      <c r="J29" s="6">
        <f t="shared" si="1"/>
        <v>-1001.12</v>
      </c>
      <c r="K29" s="6"/>
      <c r="L29" s="6"/>
    </row>
    <row r="30" spans="2:25" x14ac:dyDescent="0.25">
      <c r="B30" s="3">
        <v>24</v>
      </c>
      <c r="C30" s="1">
        <v>2698.88</v>
      </c>
      <c r="E30">
        <f t="shared" si="3"/>
        <v>3113.1200000000026</v>
      </c>
      <c r="F30">
        <f>IF(B30="","",MAX($E$6:E30))</f>
        <v>6988.8000000000011</v>
      </c>
      <c r="G30">
        <f t="shared" si="4"/>
        <v>-3875.6799999999985</v>
      </c>
      <c r="I30" s="6">
        <f t="shared" si="0"/>
        <v>2698.88</v>
      </c>
      <c r="J30" s="6" t="str">
        <f t="shared" si="1"/>
        <v>0</v>
      </c>
      <c r="K30" s="6"/>
      <c r="L30" s="6"/>
    </row>
    <row r="31" spans="2:25" x14ac:dyDescent="0.25">
      <c r="B31" s="3">
        <v>25</v>
      </c>
      <c r="C31" s="1">
        <v>-1001.12</v>
      </c>
      <c r="E31">
        <f t="shared" si="3"/>
        <v>2112.0000000000027</v>
      </c>
      <c r="F31">
        <f>IF(B31="","",MAX($E$6:E31))</f>
        <v>6988.8000000000011</v>
      </c>
      <c r="G31">
        <f t="shared" si="4"/>
        <v>-4876.7999999999984</v>
      </c>
      <c r="I31" s="6" t="str">
        <f t="shared" si="0"/>
        <v>0</v>
      </c>
      <c r="J31" s="6">
        <f t="shared" si="1"/>
        <v>-1001.12</v>
      </c>
      <c r="K31" s="6"/>
      <c r="L31" s="6"/>
    </row>
    <row r="32" spans="2:25" x14ac:dyDescent="0.25">
      <c r="B32" s="3">
        <v>26</v>
      </c>
      <c r="C32" s="1">
        <v>2338.88</v>
      </c>
      <c r="E32">
        <f t="shared" si="3"/>
        <v>4450.8800000000028</v>
      </c>
      <c r="F32">
        <f>IF(B32="","",MAX($E$6:E32))</f>
        <v>6988.8000000000011</v>
      </c>
      <c r="G32">
        <f t="shared" si="4"/>
        <v>-2537.9199999999983</v>
      </c>
      <c r="I32" s="6">
        <f t="shared" si="0"/>
        <v>2338.88</v>
      </c>
      <c r="J32" s="6" t="str">
        <f t="shared" si="1"/>
        <v>0</v>
      </c>
      <c r="K32" s="6"/>
      <c r="L32" s="6"/>
    </row>
    <row r="33" spans="2:12" x14ac:dyDescent="0.25">
      <c r="B33" s="3">
        <v>27</v>
      </c>
      <c r="C33" s="1">
        <v>2488.88</v>
      </c>
      <c r="E33">
        <f t="shared" si="3"/>
        <v>6939.7600000000029</v>
      </c>
      <c r="F33">
        <f>IF(B33="","",MAX($E$6:E33))</f>
        <v>6988.8000000000011</v>
      </c>
      <c r="G33">
        <f t="shared" si="4"/>
        <v>-49.039999999998145</v>
      </c>
      <c r="I33" s="6">
        <f t="shared" si="0"/>
        <v>2488.88</v>
      </c>
      <c r="J33" s="6" t="str">
        <f t="shared" si="1"/>
        <v>0</v>
      </c>
      <c r="K33" s="6"/>
      <c r="L33" s="6"/>
    </row>
    <row r="34" spans="2:12" x14ac:dyDescent="0.25">
      <c r="B34" s="3">
        <v>28</v>
      </c>
      <c r="C34" s="1">
        <v>-1001.12</v>
      </c>
      <c r="E34">
        <f t="shared" si="3"/>
        <v>5938.6400000000031</v>
      </c>
      <c r="F34">
        <f>IF(B34="","",MAX($E$6:E34))</f>
        <v>6988.8000000000011</v>
      </c>
      <c r="G34">
        <f t="shared" si="4"/>
        <v>-1050.159999999998</v>
      </c>
      <c r="I34" s="6" t="str">
        <f t="shared" si="0"/>
        <v>0</v>
      </c>
      <c r="J34" s="6">
        <f t="shared" si="1"/>
        <v>-1001.12</v>
      </c>
      <c r="K34" s="6"/>
      <c r="L34" s="6"/>
    </row>
    <row r="35" spans="2:12" x14ac:dyDescent="0.25">
      <c r="B35" s="3">
        <v>29</v>
      </c>
      <c r="C35" s="1">
        <v>2998.88</v>
      </c>
      <c r="E35">
        <f t="shared" si="3"/>
        <v>8937.5200000000041</v>
      </c>
      <c r="F35">
        <f>IF(B35="","",MAX($E$6:E35))</f>
        <v>8937.5200000000041</v>
      </c>
      <c r="G35">
        <f t="shared" si="4"/>
        <v>0</v>
      </c>
      <c r="I35" s="6">
        <f t="shared" si="0"/>
        <v>2998.88</v>
      </c>
      <c r="J35" s="6" t="str">
        <f t="shared" si="1"/>
        <v>0</v>
      </c>
      <c r="K35" s="6"/>
      <c r="L35" s="6"/>
    </row>
    <row r="36" spans="2:12" x14ac:dyDescent="0.25">
      <c r="B36" s="3">
        <v>30</v>
      </c>
      <c r="C36" s="1">
        <v>-1001.12</v>
      </c>
      <c r="E36">
        <f t="shared" si="3"/>
        <v>7936.4000000000042</v>
      </c>
      <c r="F36">
        <f>IF(B36="","",MAX($E$6:E36))</f>
        <v>8937.5200000000041</v>
      </c>
      <c r="G36">
        <f t="shared" si="4"/>
        <v>-1001.1199999999999</v>
      </c>
      <c r="I36" s="6" t="str">
        <f t="shared" si="0"/>
        <v>0</v>
      </c>
      <c r="J36" s="6">
        <f t="shared" si="1"/>
        <v>-1001.12</v>
      </c>
      <c r="K36" s="6"/>
      <c r="L36" s="6"/>
    </row>
    <row r="37" spans="2:12" x14ac:dyDescent="0.25">
      <c r="B37" s="3">
        <v>31</v>
      </c>
      <c r="C37" s="1">
        <v>2998.88</v>
      </c>
      <c r="E37">
        <f t="shared" si="3"/>
        <v>10935.280000000004</v>
      </c>
      <c r="F37">
        <f>IF(B37="","",MAX($E$6:E37))</f>
        <v>10935.280000000004</v>
      </c>
      <c r="G37">
        <f t="shared" si="4"/>
        <v>0</v>
      </c>
      <c r="I37" s="6">
        <f t="shared" si="0"/>
        <v>2998.88</v>
      </c>
      <c r="J37" s="6" t="str">
        <f t="shared" si="1"/>
        <v>0</v>
      </c>
      <c r="K37" s="6"/>
      <c r="L37" s="6"/>
    </row>
    <row r="38" spans="2:12" x14ac:dyDescent="0.25">
      <c r="B38" s="3">
        <v>32</v>
      </c>
      <c r="C38" s="1">
        <v>1498.88</v>
      </c>
      <c r="E38">
        <f t="shared" si="3"/>
        <v>12434.160000000003</v>
      </c>
      <c r="F38">
        <f>IF(B38="","",MAX($E$6:E38))</f>
        <v>12434.160000000003</v>
      </c>
      <c r="G38">
        <f t="shared" si="4"/>
        <v>0</v>
      </c>
      <c r="I38" s="6">
        <f t="shared" si="0"/>
        <v>1498.88</v>
      </c>
      <c r="J38" s="6" t="str">
        <f t="shared" si="1"/>
        <v>0</v>
      </c>
      <c r="K38" s="6"/>
      <c r="L38" s="6"/>
    </row>
    <row r="39" spans="2:12" x14ac:dyDescent="0.25">
      <c r="B39" s="3">
        <v>33</v>
      </c>
      <c r="C39" s="1">
        <v>-1001.12</v>
      </c>
      <c r="E39">
        <f t="shared" si="3"/>
        <v>11433.040000000003</v>
      </c>
      <c r="F39">
        <f>IF(B39="","",MAX($E$6:E39))</f>
        <v>12434.160000000003</v>
      </c>
      <c r="G39">
        <f t="shared" si="4"/>
        <v>-1001.1200000000008</v>
      </c>
      <c r="I39" s="6" t="str">
        <f t="shared" si="0"/>
        <v>0</v>
      </c>
      <c r="J39" s="6">
        <f t="shared" si="1"/>
        <v>-1001.12</v>
      </c>
      <c r="K39" s="6"/>
      <c r="L39" s="6"/>
    </row>
    <row r="40" spans="2:12" x14ac:dyDescent="0.25">
      <c r="B40" s="3">
        <v>34</v>
      </c>
      <c r="C40" s="1">
        <v>-1001.12</v>
      </c>
      <c r="E40">
        <f t="shared" si="3"/>
        <v>10431.920000000002</v>
      </c>
      <c r="F40">
        <f>IF(B40="","",MAX($E$6:E40))</f>
        <v>12434.160000000003</v>
      </c>
      <c r="G40">
        <f t="shared" si="4"/>
        <v>-2002.2400000000016</v>
      </c>
      <c r="I40" s="6" t="str">
        <f t="shared" si="0"/>
        <v>0</v>
      </c>
      <c r="J40" s="6">
        <f t="shared" si="1"/>
        <v>-1001.12</v>
      </c>
      <c r="K40" s="6"/>
      <c r="L40" s="6"/>
    </row>
    <row r="41" spans="2:12" x14ac:dyDescent="0.25">
      <c r="B41" s="3">
        <v>35</v>
      </c>
      <c r="C41" s="1">
        <v>-1001.12</v>
      </c>
      <c r="E41">
        <f t="shared" si="3"/>
        <v>9430.8000000000011</v>
      </c>
      <c r="F41">
        <f>IF(B41="","",MAX($E$6:E41))</f>
        <v>12434.160000000003</v>
      </c>
      <c r="G41">
        <f t="shared" si="4"/>
        <v>-3003.3600000000024</v>
      </c>
      <c r="I41" s="6" t="str">
        <f t="shared" si="0"/>
        <v>0</v>
      </c>
      <c r="J41" s="6">
        <f t="shared" si="1"/>
        <v>-1001.12</v>
      </c>
      <c r="K41" s="6"/>
      <c r="L41" s="6"/>
    </row>
    <row r="42" spans="2:12" x14ac:dyDescent="0.25">
      <c r="B42" s="3">
        <v>36</v>
      </c>
      <c r="C42" s="1">
        <v>-1001.12</v>
      </c>
      <c r="E42">
        <f t="shared" si="3"/>
        <v>8429.68</v>
      </c>
      <c r="F42">
        <f>IF(B42="","",MAX($E$6:E42))</f>
        <v>12434.160000000003</v>
      </c>
      <c r="G42">
        <f t="shared" si="4"/>
        <v>-4004.4800000000032</v>
      </c>
      <c r="I42" s="6" t="str">
        <f t="shared" si="0"/>
        <v>0</v>
      </c>
      <c r="J42" s="6">
        <f t="shared" si="1"/>
        <v>-1001.12</v>
      </c>
      <c r="K42" s="6"/>
      <c r="L42" s="6"/>
    </row>
    <row r="43" spans="2:12" x14ac:dyDescent="0.25">
      <c r="B43" s="3">
        <v>37</v>
      </c>
      <c r="C43" s="1">
        <v>-1001.12</v>
      </c>
      <c r="E43">
        <f t="shared" si="3"/>
        <v>7428.56</v>
      </c>
      <c r="F43">
        <f>IF(B43="","",MAX($E$6:E43))</f>
        <v>12434.160000000003</v>
      </c>
      <c r="G43">
        <f t="shared" si="4"/>
        <v>-5005.6000000000031</v>
      </c>
      <c r="I43" s="6" t="str">
        <f t="shared" si="0"/>
        <v>0</v>
      </c>
      <c r="J43" s="6">
        <f t="shared" si="1"/>
        <v>-1001.12</v>
      </c>
      <c r="K43" s="6"/>
      <c r="L43" s="6"/>
    </row>
    <row r="44" spans="2:12" x14ac:dyDescent="0.25">
      <c r="B44" s="3">
        <v>38</v>
      </c>
      <c r="C44" s="1">
        <v>-1001.12</v>
      </c>
      <c r="E44">
        <f t="shared" si="3"/>
        <v>6427.4400000000005</v>
      </c>
      <c r="F44">
        <f>IF(B44="","",MAX($E$6:E44))</f>
        <v>12434.160000000003</v>
      </c>
      <c r="G44">
        <f t="shared" si="4"/>
        <v>-6006.720000000003</v>
      </c>
      <c r="I44" s="6" t="str">
        <f t="shared" si="0"/>
        <v>0</v>
      </c>
      <c r="J44" s="6">
        <f t="shared" si="1"/>
        <v>-1001.12</v>
      </c>
      <c r="K44" s="6"/>
      <c r="L44" s="6"/>
    </row>
    <row r="45" spans="2:12" x14ac:dyDescent="0.25">
      <c r="B45" s="3">
        <v>39</v>
      </c>
      <c r="C45" s="1">
        <v>-1001.12</v>
      </c>
      <c r="E45">
        <f t="shared" si="3"/>
        <v>5426.3200000000006</v>
      </c>
      <c r="F45">
        <f>IF(B45="","",MAX($E$6:E45))</f>
        <v>12434.160000000003</v>
      </c>
      <c r="G45">
        <f t="shared" si="4"/>
        <v>-7007.8400000000029</v>
      </c>
      <c r="I45" s="6" t="str">
        <f t="shared" si="0"/>
        <v>0</v>
      </c>
      <c r="J45" s="6">
        <f t="shared" si="1"/>
        <v>-1001.12</v>
      </c>
      <c r="K45" s="6"/>
      <c r="L45" s="6"/>
    </row>
    <row r="46" spans="2:12" x14ac:dyDescent="0.25">
      <c r="B46" s="3">
        <v>40</v>
      </c>
      <c r="C46" s="1">
        <v>-1001.12</v>
      </c>
      <c r="E46">
        <f t="shared" si="3"/>
        <v>4425.2000000000007</v>
      </c>
      <c r="F46">
        <f>IF(B46="","",MAX($E$6:E46))</f>
        <v>12434.160000000003</v>
      </c>
      <c r="G46">
        <f t="shared" si="4"/>
        <v>-8008.9600000000028</v>
      </c>
      <c r="I46" s="6" t="str">
        <f t="shared" si="0"/>
        <v>0</v>
      </c>
      <c r="J46" s="6">
        <f t="shared" si="1"/>
        <v>-1001.12</v>
      </c>
      <c r="K46" s="6"/>
      <c r="L46" s="6"/>
    </row>
    <row r="47" spans="2:12" x14ac:dyDescent="0.25">
      <c r="B47" s="3">
        <v>41</v>
      </c>
      <c r="C47" s="1">
        <v>-1001.12</v>
      </c>
      <c r="E47">
        <f t="shared" si="3"/>
        <v>3424.0800000000008</v>
      </c>
      <c r="F47">
        <f>IF(B47="","",MAX($E$6:E47))</f>
        <v>12434.160000000003</v>
      </c>
      <c r="G47">
        <f t="shared" si="4"/>
        <v>-9010.0800000000017</v>
      </c>
      <c r="I47" s="6" t="str">
        <f t="shared" si="0"/>
        <v>0</v>
      </c>
      <c r="J47" s="6">
        <f t="shared" si="1"/>
        <v>-1001.12</v>
      </c>
      <c r="K47" s="6"/>
      <c r="L47" s="6"/>
    </row>
    <row r="48" spans="2:12" x14ac:dyDescent="0.25">
      <c r="B48" s="3">
        <v>42</v>
      </c>
      <c r="C48" s="1">
        <v>2998.88</v>
      </c>
      <c r="E48">
        <f t="shared" si="3"/>
        <v>6422.9600000000009</v>
      </c>
      <c r="F48">
        <f>IF(B48="","",MAX($E$6:E48))</f>
        <v>12434.160000000003</v>
      </c>
      <c r="G48">
        <f t="shared" si="4"/>
        <v>-6011.2000000000025</v>
      </c>
      <c r="I48" s="6">
        <f t="shared" si="0"/>
        <v>2998.88</v>
      </c>
      <c r="J48" s="6" t="str">
        <f t="shared" si="1"/>
        <v>0</v>
      </c>
      <c r="K48" s="6"/>
      <c r="L48" s="6"/>
    </row>
    <row r="49" spans="2:12" x14ac:dyDescent="0.25">
      <c r="B49" s="3">
        <v>43</v>
      </c>
      <c r="C49" s="1">
        <v>1238.8800000000001</v>
      </c>
      <c r="E49">
        <f t="shared" si="3"/>
        <v>7661.8400000000011</v>
      </c>
      <c r="F49">
        <f>IF(B49="","",MAX($E$6:E49))</f>
        <v>12434.160000000003</v>
      </c>
      <c r="G49">
        <f t="shared" si="4"/>
        <v>-4772.3200000000024</v>
      </c>
      <c r="I49" s="6">
        <f t="shared" si="0"/>
        <v>1238.8800000000001</v>
      </c>
      <c r="J49" s="6" t="str">
        <f t="shared" si="1"/>
        <v>0</v>
      </c>
      <c r="K49" s="6"/>
      <c r="L49" s="6"/>
    </row>
    <row r="50" spans="2:12" x14ac:dyDescent="0.25">
      <c r="B50" s="3">
        <v>44</v>
      </c>
      <c r="C50" s="1">
        <v>-1001.12</v>
      </c>
      <c r="E50">
        <f t="shared" si="3"/>
        <v>6660.7200000000012</v>
      </c>
      <c r="F50">
        <f>IF(B50="","",MAX($E$6:E50))</f>
        <v>12434.160000000003</v>
      </c>
      <c r="G50">
        <f t="shared" si="4"/>
        <v>-5773.4400000000023</v>
      </c>
      <c r="I50" s="6" t="str">
        <f t="shared" si="0"/>
        <v>0</v>
      </c>
      <c r="J50" s="6">
        <f t="shared" si="1"/>
        <v>-1001.12</v>
      </c>
      <c r="K50" s="6"/>
      <c r="L50" s="6"/>
    </row>
    <row r="51" spans="2:12" x14ac:dyDescent="0.25">
      <c r="B51" s="3">
        <v>45</v>
      </c>
      <c r="C51" s="1">
        <v>2998.88</v>
      </c>
      <c r="E51">
        <f t="shared" si="3"/>
        <v>9659.6000000000022</v>
      </c>
      <c r="F51">
        <f>IF(B51="","",MAX($E$6:E51))</f>
        <v>12434.160000000003</v>
      </c>
      <c r="G51">
        <f t="shared" si="4"/>
        <v>-2774.5600000000013</v>
      </c>
      <c r="I51" s="6">
        <f t="shared" si="0"/>
        <v>2998.88</v>
      </c>
      <c r="J51" s="6" t="str">
        <f t="shared" si="1"/>
        <v>0</v>
      </c>
      <c r="K51" s="6"/>
      <c r="L51" s="6"/>
    </row>
    <row r="52" spans="2:12" x14ac:dyDescent="0.25">
      <c r="B52" s="3">
        <v>46</v>
      </c>
      <c r="C52" s="1">
        <v>2998.88</v>
      </c>
      <c r="E52">
        <f t="shared" si="3"/>
        <v>12658.480000000003</v>
      </c>
      <c r="F52">
        <f>IF(B52="","",MAX($E$6:E52))</f>
        <v>12658.480000000003</v>
      </c>
      <c r="G52">
        <f t="shared" si="4"/>
        <v>0</v>
      </c>
      <c r="I52" s="6">
        <f t="shared" si="0"/>
        <v>2998.88</v>
      </c>
      <c r="J52" s="6" t="str">
        <f t="shared" si="1"/>
        <v>0</v>
      </c>
      <c r="K52" s="6"/>
      <c r="L52" s="6"/>
    </row>
    <row r="53" spans="2:12" x14ac:dyDescent="0.25">
      <c r="B53" s="3">
        <v>47</v>
      </c>
      <c r="C53" s="1">
        <v>-1001.12</v>
      </c>
      <c r="E53">
        <f t="shared" si="3"/>
        <v>11657.360000000002</v>
      </c>
      <c r="F53">
        <f>IF(B53="","",MAX($E$6:E53))</f>
        <v>12658.480000000003</v>
      </c>
      <c r="G53">
        <f t="shared" si="4"/>
        <v>-1001.1200000000008</v>
      </c>
      <c r="I53" s="6" t="str">
        <f t="shared" si="0"/>
        <v>0</v>
      </c>
      <c r="J53" s="6">
        <f t="shared" si="1"/>
        <v>-1001.12</v>
      </c>
      <c r="K53" s="6"/>
      <c r="L53" s="6"/>
    </row>
    <row r="54" spans="2:12" x14ac:dyDescent="0.25">
      <c r="B54" s="3">
        <v>48</v>
      </c>
      <c r="C54" s="1">
        <v>-1001.12</v>
      </c>
      <c r="E54">
        <f t="shared" si="3"/>
        <v>10656.240000000002</v>
      </c>
      <c r="F54">
        <f>IF(B54="","",MAX($E$6:E54))</f>
        <v>12658.480000000003</v>
      </c>
      <c r="G54">
        <f t="shared" si="4"/>
        <v>-2002.2400000000016</v>
      </c>
      <c r="I54" s="6" t="str">
        <f t="shared" si="0"/>
        <v>0</v>
      </c>
      <c r="J54" s="6">
        <f t="shared" si="1"/>
        <v>-1001.12</v>
      </c>
      <c r="K54" s="6"/>
      <c r="L54" s="6"/>
    </row>
    <row r="55" spans="2:12" x14ac:dyDescent="0.25">
      <c r="B55" s="3">
        <v>49</v>
      </c>
      <c r="C55" s="1">
        <v>2998.88</v>
      </c>
      <c r="E55">
        <f t="shared" si="3"/>
        <v>13655.120000000003</v>
      </c>
      <c r="F55">
        <f>IF(B55="","",MAX($E$6:E55))</f>
        <v>13655.120000000003</v>
      </c>
      <c r="G55">
        <f t="shared" si="4"/>
        <v>0</v>
      </c>
      <c r="I55" s="6">
        <f t="shared" si="0"/>
        <v>2998.88</v>
      </c>
      <c r="J55" s="6" t="str">
        <f t="shared" si="1"/>
        <v>0</v>
      </c>
      <c r="K55" s="6"/>
      <c r="L55" s="6"/>
    </row>
    <row r="56" spans="2:12" x14ac:dyDescent="0.25">
      <c r="B56" s="3">
        <v>50</v>
      </c>
      <c r="C56" s="1">
        <v>2998.88</v>
      </c>
      <c r="E56">
        <f t="shared" si="3"/>
        <v>16654.000000000004</v>
      </c>
      <c r="F56">
        <f>IF(B56="","",MAX($E$6:E56))</f>
        <v>16654.000000000004</v>
      </c>
      <c r="G56">
        <f t="shared" si="4"/>
        <v>0</v>
      </c>
      <c r="I56" s="6">
        <f t="shared" si="0"/>
        <v>2998.88</v>
      </c>
      <c r="J56" s="6" t="str">
        <f t="shared" si="1"/>
        <v>0</v>
      </c>
      <c r="K56" s="6"/>
      <c r="L56" s="6"/>
    </row>
    <row r="57" spans="2:12" x14ac:dyDescent="0.25">
      <c r="B57" s="3">
        <v>51</v>
      </c>
      <c r="C57" s="1">
        <v>2798.88</v>
      </c>
      <c r="E57">
        <f t="shared" si="3"/>
        <v>19452.880000000005</v>
      </c>
      <c r="F57">
        <f>IF(B57="","",MAX($E$6:E57))</f>
        <v>19452.880000000005</v>
      </c>
      <c r="G57">
        <f t="shared" si="4"/>
        <v>0</v>
      </c>
      <c r="I57" s="6">
        <f t="shared" si="0"/>
        <v>2798.88</v>
      </c>
      <c r="J57" s="6" t="str">
        <f t="shared" si="1"/>
        <v>0</v>
      </c>
      <c r="K57" s="6"/>
      <c r="L57" s="6"/>
    </row>
    <row r="58" spans="2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2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2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2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2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2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2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2025-08-26T18:15:43Z</dcterms:modified>
</cp:coreProperties>
</file>