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D:\ALIMENTACION Y ENTRENAMIENTO\"/>
    </mc:Choice>
  </mc:AlternateContent>
  <xr:revisionPtr revIDLastSave="0" documentId="13_ncr:1_{B2926B1D-1220-4756-BB16-72ADC17C838A}" xr6:coauthVersionLast="47" xr6:coauthVersionMax="47" xr10:uidLastSave="{00000000-0000-0000-0000-000000000000}"/>
  <bookViews>
    <workbookView xWindow="-120" yWindow="-120" windowWidth="29040" windowHeight="15720" activeTab="2" xr2:uid="{B52E964E-CF1B-4EDA-A718-AFF650354F12}"/>
  </bookViews>
  <sheets>
    <sheet name="Gráfico2" sheetId="3" r:id="rId1"/>
    <sheet name="Gráfico3" sheetId="4" r:id="rId2"/>
    <sheet name="Hoja1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9" i="1" l="1"/>
  <c r="E3" i="1" s="1"/>
  <c r="E5" i="1"/>
  <c r="E4" i="1"/>
  <c r="J99" i="1"/>
  <c r="G5" i="1" s="1"/>
  <c r="I99" i="1"/>
  <c r="C4" i="1" s="1"/>
  <c r="C3" i="1"/>
  <c r="G99" i="1"/>
  <c r="C2" i="1" s="1"/>
  <c r="H86" i="1"/>
  <c r="I86" i="1"/>
  <c r="J86" i="1"/>
  <c r="G86" i="1"/>
  <c r="J97" i="1"/>
  <c r="I97" i="1"/>
  <c r="H97" i="1"/>
  <c r="G97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H107" i="1"/>
  <c r="H111" i="1"/>
  <c r="H110" i="1"/>
  <c r="H108" i="1"/>
  <c r="H106" i="1"/>
  <c r="B5" i="1"/>
  <c r="D5" i="1"/>
  <c r="F5" i="1"/>
  <c r="G24" i="1"/>
  <c r="G23" i="1"/>
  <c r="G26" i="1"/>
  <c r="G25" i="1"/>
  <c r="G22" i="1"/>
  <c r="B165" i="1"/>
  <c r="C165" i="1" s="1"/>
  <c r="B170" i="1"/>
  <c r="C170" i="1" s="1"/>
  <c r="B169" i="1"/>
  <c r="C169" i="1" s="1"/>
  <c r="B168" i="1"/>
  <c r="C168" i="1" s="1"/>
  <c r="B164" i="1"/>
  <c r="C164" i="1" s="1"/>
  <c r="B163" i="1"/>
  <c r="C163" i="1" s="1"/>
  <c r="B162" i="1"/>
  <c r="C162" i="1" s="1"/>
  <c r="B161" i="1"/>
  <c r="C161" i="1" s="1"/>
  <c r="B160" i="1"/>
  <c r="C160" i="1" s="1"/>
  <c r="B159" i="1"/>
  <c r="C159" i="1" s="1"/>
  <c r="B158" i="1"/>
  <c r="C158" i="1" s="1"/>
  <c r="C167" i="1"/>
  <c r="B166" i="1"/>
  <c r="C166" i="1" s="1"/>
  <c r="B157" i="1"/>
  <c r="C157" i="1" s="1"/>
  <c r="F41" i="1"/>
  <c r="J41" i="1" s="1"/>
  <c r="F38" i="1"/>
  <c r="F37" i="1"/>
  <c r="I37" i="1" s="1"/>
  <c r="C71" i="1"/>
  <c r="H71" i="1" s="1"/>
  <c r="H79" i="1" s="1"/>
  <c r="D71" i="1"/>
  <c r="I71" i="1" s="1"/>
  <c r="I79" i="1" s="1"/>
  <c r="E71" i="1"/>
  <c r="B71" i="1"/>
  <c r="G71" i="1" s="1"/>
  <c r="D70" i="1"/>
  <c r="E70" i="1"/>
  <c r="G67" i="1"/>
  <c r="C67" i="1"/>
  <c r="E67" i="1"/>
  <c r="C40" i="1"/>
  <c r="H40" i="1" s="1"/>
  <c r="I40" i="1"/>
  <c r="G40" i="1"/>
  <c r="E40" i="1"/>
  <c r="J40" i="1" s="1"/>
  <c r="E38" i="1"/>
  <c r="D38" i="1"/>
  <c r="C38" i="1"/>
  <c r="B38" i="1"/>
  <c r="J23" i="1"/>
  <c r="J26" i="1" s="1"/>
  <c r="I23" i="1"/>
  <c r="I26" i="1" s="1"/>
  <c r="H23" i="1"/>
  <c r="H26" i="1" s="1"/>
  <c r="G43" i="1"/>
  <c r="G56" i="1" s="1"/>
  <c r="J43" i="1"/>
  <c r="J56" i="1" s="1"/>
  <c r="I43" i="1"/>
  <c r="I56" i="1" s="1"/>
  <c r="H43" i="1"/>
  <c r="H56" i="1" s="1"/>
  <c r="F54" i="1"/>
  <c r="J54" i="1" s="1"/>
  <c r="F26" i="1"/>
  <c r="F79" i="1"/>
  <c r="J79" i="1"/>
  <c r="G147" i="1"/>
  <c r="I147" i="1"/>
  <c r="H147" i="1"/>
  <c r="J147" i="1"/>
  <c r="G148" i="1"/>
  <c r="I148" i="1"/>
  <c r="H148" i="1"/>
  <c r="J148" i="1"/>
  <c r="G149" i="1"/>
  <c r="I149" i="1"/>
  <c r="H149" i="1"/>
  <c r="J149" i="1"/>
  <c r="G150" i="1"/>
  <c r="I150" i="1"/>
  <c r="H150" i="1"/>
  <c r="J150" i="1"/>
  <c r="G151" i="1"/>
  <c r="I151" i="1"/>
  <c r="H151" i="1"/>
  <c r="J151" i="1"/>
  <c r="G152" i="1"/>
  <c r="I152" i="1"/>
  <c r="H152" i="1"/>
  <c r="J152" i="1"/>
  <c r="F153" i="1"/>
  <c r="J39" i="1"/>
  <c r="I39" i="1"/>
  <c r="I41" i="1"/>
  <c r="H39" i="1"/>
  <c r="H41" i="1"/>
  <c r="G39" i="1"/>
  <c r="G41" i="1"/>
  <c r="C5" i="1" l="1"/>
  <c r="H5" i="1"/>
  <c r="D2" i="1"/>
  <c r="I38" i="1"/>
  <c r="J38" i="1"/>
  <c r="J49" i="1" s="1"/>
  <c r="D4" i="1"/>
  <c r="F4" i="1"/>
  <c r="D3" i="1"/>
  <c r="G38" i="1"/>
  <c r="H38" i="1"/>
  <c r="F49" i="1"/>
  <c r="G79" i="1"/>
  <c r="E2" i="1" s="1"/>
  <c r="G37" i="1"/>
  <c r="J37" i="1"/>
  <c r="H37" i="1"/>
  <c r="H49" i="1" s="1"/>
  <c r="J62" i="1"/>
  <c r="H54" i="1"/>
  <c r="H62" i="1" s="1"/>
  <c r="I54" i="1"/>
  <c r="I62" i="1" s="1"/>
  <c r="H4" i="1" s="1"/>
  <c r="F62" i="1"/>
  <c r="G54" i="1"/>
  <c r="G62" i="1" s="1"/>
  <c r="I153" i="1"/>
  <c r="H153" i="1"/>
  <c r="F3" i="1" s="1"/>
  <c r="J153" i="1"/>
  <c r="G153" i="1"/>
  <c r="I49" i="1"/>
  <c r="G49" i="1"/>
  <c r="G2" i="1" l="1"/>
  <c r="B3" i="1"/>
  <c r="M15" i="1"/>
  <c r="I5" i="1"/>
  <c r="G4" i="1"/>
  <c r="H3" i="1"/>
  <c r="G3" i="1"/>
  <c r="I3" i="1" s="1"/>
  <c r="B2" i="1"/>
  <c r="B4" i="1"/>
  <c r="H2" i="1"/>
  <c r="F2" i="1"/>
  <c r="M12" i="1" l="1"/>
  <c r="M14" i="1"/>
  <c r="I4" i="1"/>
  <c r="I2" i="1"/>
  <c r="M13" i="1"/>
  <c r="M16" i="1" l="1"/>
  <c r="M18" i="1" l="1"/>
  <c r="M17" i="1"/>
  <c r="M19" i="1"/>
</calcChain>
</file>

<file path=xl/sharedStrings.xml><?xml version="1.0" encoding="utf-8"?>
<sst xmlns="http://schemas.openxmlformats.org/spreadsheetml/2006/main" count="346" uniqueCount="144">
  <si>
    <t>Alimento</t>
  </si>
  <si>
    <t>Kcal por 100g</t>
  </si>
  <si>
    <t>Proteínas (g) por 100g</t>
  </si>
  <si>
    <t>Hidratos de Carbono (g) por 100g</t>
  </si>
  <si>
    <t>Grasas (g) por 100g</t>
  </si>
  <si>
    <t>Total Kcal</t>
  </si>
  <si>
    <t>Total Proteínas (g)</t>
  </si>
  <si>
    <t>Total Hidratos de Carbono (g)</t>
  </si>
  <si>
    <t>Total Grasas (g)</t>
  </si>
  <si>
    <t>Arándanos congelados</t>
  </si>
  <si>
    <t>Zumo de naranja</t>
  </si>
  <si>
    <t>Chocolate negro</t>
  </si>
  <si>
    <t>Alga espirulina</t>
  </si>
  <si>
    <t>Maca</t>
  </si>
  <si>
    <t>Açai</t>
  </si>
  <si>
    <t>Manzana Golden</t>
  </si>
  <si>
    <t>Plátano de Canarias</t>
  </si>
  <si>
    <t>Yogur natural</t>
  </si>
  <si>
    <t>Total</t>
  </si>
  <si>
    <t>Avena</t>
  </si>
  <si>
    <t>Almendras</t>
  </si>
  <si>
    <t>Yogur Natural</t>
  </si>
  <si>
    <t>Queso Fresco Batido</t>
  </si>
  <si>
    <t xml:space="preserve">TOTAL: </t>
  </si>
  <si>
    <t>COMIDA 1 (7:30)</t>
  </si>
  <si>
    <t>Arroz rojo</t>
  </si>
  <si>
    <t>Quinoa real</t>
  </si>
  <si>
    <t>Trío de quinoa</t>
  </si>
  <si>
    <t>Lenteja pardina</t>
  </si>
  <si>
    <t>Batata</t>
  </si>
  <si>
    <t>Queso Burgos desnat.</t>
  </si>
  <si>
    <t>Cebolla</t>
  </si>
  <si>
    <t>Ajo</t>
  </si>
  <si>
    <t>Aceite de oliva</t>
  </si>
  <si>
    <t>Tomate cherry</t>
  </si>
  <si>
    <t>Atún (lata)</t>
  </si>
  <si>
    <t>Huevo entero (1 huevo)</t>
  </si>
  <si>
    <t>Claras de huevo (2 claras)</t>
  </si>
  <si>
    <t>Huevo entero</t>
  </si>
  <si>
    <t>Espinaca congelada</t>
  </si>
  <si>
    <t>Brócoli congelado</t>
  </si>
  <si>
    <t>Zanahoria fresca</t>
  </si>
  <si>
    <t>Remolacha fresca</t>
  </si>
  <si>
    <t>Cúrcuma fresca</t>
  </si>
  <si>
    <t>Jengibre fresco</t>
  </si>
  <si>
    <t>TOTAL</t>
  </si>
  <si>
    <t>Chucrut</t>
  </si>
  <si>
    <t>Espárragos</t>
  </si>
  <si>
    <t>Salmón ahumado</t>
  </si>
  <si>
    <t>Vinagre balsámico</t>
  </si>
  <si>
    <t>Menestra de verduras</t>
  </si>
  <si>
    <t>Vitamina D (IU)</t>
  </si>
  <si>
    <t>Vitamina B12 (µg)</t>
  </si>
  <si>
    <t>Zinc (mg)</t>
  </si>
  <si>
    <t>Fósforo (mg)</t>
  </si>
  <si>
    <t>Magnesio (mg)</t>
  </si>
  <si>
    <t>Hierro (mg)</t>
  </si>
  <si>
    <t>Calcio (mg)</t>
  </si>
  <si>
    <t>Potasio (mg)</t>
  </si>
  <si>
    <t>Sodio (mg)</t>
  </si>
  <si>
    <t>Colesterol (mg)</t>
  </si>
  <si>
    <t>Omega-3 (g)</t>
  </si>
  <si>
    <t>Fibra (g)</t>
  </si>
  <si>
    <t>Azúcares (g)</t>
  </si>
  <si>
    <t>Hidratos de Carbono (g)</t>
  </si>
  <si>
    <t>Grasas Saturadas (g)</t>
  </si>
  <si>
    <t>Grasas (g)</t>
  </si>
  <si>
    <t>Proteínas (g)</t>
  </si>
  <si>
    <t>Calorías (kcal)</t>
  </si>
  <si>
    <t>Por 400g</t>
  </si>
  <si>
    <t>Por 100g</t>
  </si>
  <si>
    <t>Nutriente</t>
  </si>
  <si>
    <t>Tomate</t>
  </si>
  <si>
    <t>Berberechos</t>
  </si>
  <si>
    <t>Pepino</t>
  </si>
  <si>
    <t>Zumo de limón</t>
  </si>
  <si>
    <t>Pimiento rojo</t>
  </si>
  <si>
    <t>Total Grasas</t>
  </si>
  <si>
    <t>Total Proteinas</t>
  </si>
  <si>
    <t>Total Hidratos de Carbono</t>
  </si>
  <si>
    <t>Hidratos de carbono (g)</t>
  </si>
  <si>
    <t>Valor energético (kcal)</t>
  </si>
  <si>
    <t>LUNES</t>
  </si>
  <si>
    <t>MARTES</t>
  </si>
  <si>
    <t>MIÉRCOLES</t>
  </si>
  <si>
    <t>JUEVES</t>
  </si>
  <si>
    <t>VIERNES</t>
  </si>
  <si>
    <t>SÁBADO</t>
  </si>
  <si>
    <t>DOMINGO</t>
  </si>
  <si>
    <t xml:space="preserve">TOTAL KCAL: </t>
  </si>
  <si>
    <t>Frijoles negros</t>
  </si>
  <si>
    <t>Alubia roja</t>
  </si>
  <si>
    <t>Judía Verde</t>
  </si>
  <si>
    <t>Judía Mungo</t>
  </si>
  <si>
    <t>TOTAL DE LA SEMANA</t>
  </si>
  <si>
    <t>TOTAL PROTEINAS:</t>
  </si>
  <si>
    <t>TOTAL HIDRATOS DE CARBONO</t>
  </si>
  <si>
    <t>TOTAL GRASAS:</t>
  </si>
  <si>
    <t xml:space="preserve">SALMON (LUNES) </t>
  </si>
  <si>
    <t>DORADA (MARTES)</t>
  </si>
  <si>
    <t>PECHUGA DE PAVO (MIERCOLES)</t>
  </si>
  <si>
    <t>PECHUGA DE POLLO (JUEVES)</t>
  </si>
  <si>
    <t>BERBERECHOS  Y SALMON AHUMADO (VIERNES)</t>
  </si>
  <si>
    <t xml:space="preserve">SOLOMILLO DE TERNERA (DOMINGO) </t>
  </si>
  <si>
    <t>HUEVOS (SABADO)</t>
  </si>
  <si>
    <t xml:space="preserve">COMIDA 2-A (11:00) </t>
  </si>
  <si>
    <t>COMIDA 2-B (11:00)</t>
  </si>
  <si>
    <t>COMIDA 3-A (16:30)</t>
  </si>
  <si>
    <t>COMIDA 3-B (16:30)</t>
  </si>
  <si>
    <t>COMIDA 3-C (16:30)</t>
  </si>
  <si>
    <t>COMIDA 4-A (20:15)</t>
  </si>
  <si>
    <t>COMIDA 4-B (20:15)</t>
  </si>
  <si>
    <t>COMIDA 5 "CENAS" (22:00)</t>
  </si>
  <si>
    <t>Cantidad de cada alimento (g)</t>
  </si>
  <si>
    <t>Cantidad de cada alimento(g)</t>
  </si>
  <si>
    <t>Promedio Kcal:</t>
  </si>
  <si>
    <t>Promedio de proteinas:</t>
  </si>
  <si>
    <t>Promedio de carbohidratos:</t>
  </si>
  <si>
    <t xml:space="preserve">Promedio de grasas: </t>
  </si>
  <si>
    <t>Arroz blanco</t>
  </si>
  <si>
    <t>Garbanzo Asturiana</t>
  </si>
  <si>
    <t>Magnesio</t>
  </si>
  <si>
    <t>Fósforo</t>
  </si>
  <si>
    <t>Hierro</t>
  </si>
  <si>
    <t>Sal total (grano y cáscara)</t>
  </si>
  <si>
    <t>Sal en grano</t>
  </si>
  <si>
    <t>Proteínas</t>
  </si>
  <si>
    <t>Fibra alimentaria</t>
  </si>
  <si>
    <t>de los cuales azúcares</t>
  </si>
  <si>
    <t>Hidratos de carbono</t>
  </si>
  <si>
    <t>de las cuales poliinsaturadas</t>
  </si>
  <si>
    <t>de las cuales monoinsaturadas</t>
  </si>
  <si>
    <t>de las cuales saturadas</t>
  </si>
  <si>
    <t>Grasas/Lípidos</t>
  </si>
  <si>
    <t>Valor Energético</t>
  </si>
  <si>
    <t>Cantidad (por 100g)</t>
  </si>
  <si>
    <t>PIPAS</t>
  </si>
  <si>
    <t>Por 25 g</t>
  </si>
  <si>
    <t xml:space="preserve">PROTEINAS: </t>
  </si>
  <si>
    <t xml:space="preserve">Total: 
</t>
  </si>
  <si>
    <t>CARBOHIDRATOS</t>
  </si>
  <si>
    <t>GRASAS</t>
  </si>
  <si>
    <t>Por 301g (sin cascara)</t>
  </si>
  <si>
    <t>Semillas de cáñamo, chía y lino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</si>
</sst>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name val="Aptos Narrow"/>
      <family val="2"/>
      <scheme val="minor"/>
    </font>
    <font>
      <sz val="8"/>
      <name val="Aptos Narrow"/>
      <family val="2"/>
      <scheme val="minor"/>
    </font>
    <font>
      <b/>
      <sz val="24"/>
      <color theme="1"/>
      <name val="Aptos Narrow"/>
      <family val="2"/>
      <scheme val="minor"/>
    </font>
    <font>
      <b/>
      <sz val="48"/>
      <color theme="1"/>
      <name val="Aptos Narrow"/>
      <family val="2"/>
      <scheme val="minor"/>
    </font>
    <font>
      <b/>
      <sz val="22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name val="Aptos Narrow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rgb="FFF6D992"/>
        <bgColor indexed="64"/>
      </patternFill>
    </fill>
    <fill>
      <patternFill patternType="solid">
        <fgColor rgb="FF0BE0E5"/>
        <bgColor indexed="64"/>
      </patternFill>
    </fill>
    <fill>
      <patternFill patternType="solid">
        <fgColor rgb="FFFBE2D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E1FFF1"/>
        <bgColor indexed="64"/>
      </patternFill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4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0" fillId="2" borderId="1" xfId="0" applyFill="1" applyBorder="1"/>
    <xf numFmtId="0" fontId="0" fillId="0" borderId="2" xfId="0" applyFill="1" applyBorder="1"/>
    <xf numFmtId="0" fontId="0" fillId="4" borderId="1" xfId="0" applyFill="1" applyBorder="1"/>
    <xf numFmtId="0" fontId="0" fillId="0" borderId="2" xfId="0" applyBorder="1"/>
    <xf numFmtId="0" fontId="1" fillId="5" borderId="1" xfId="0" applyFont="1" applyFill="1" applyBorder="1" applyAlignment="1">
      <alignment horizontal="center" vertical="top"/>
    </xf>
    <xf numFmtId="0" fontId="0" fillId="5" borderId="1" xfId="0" applyFill="1" applyBorder="1"/>
    <xf numFmtId="0" fontId="0" fillId="6" borderId="1" xfId="0" applyFill="1" applyBorder="1"/>
    <xf numFmtId="0" fontId="1" fillId="7" borderId="1" xfId="0" applyFont="1" applyFill="1" applyBorder="1" applyAlignment="1">
      <alignment horizontal="center" vertical="top"/>
    </xf>
    <xf numFmtId="0" fontId="0" fillId="7" borderId="1" xfId="0" applyFill="1" applyBorder="1"/>
    <xf numFmtId="0" fontId="1" fillId="8" borderId="1" xfId="0" applyFont="1" applyFill="1" applyBorder="1" applyAlignment="1">
      <alignment horizontal="center" vertical="top"/>
    </xf>
    <xf numFmtId="0" fontId="0" fillId="8" borderId="1" xfId="0" applyFill="1" applyBorder="1"/>
    <xf numFmtId="0" fontId="1" fillId="9" borderId="1" xfId="0" applyFont="1" applyFill="1" applyBorder="1" applyAlignment="1">
      <alignment horizontal="center" vertical="top"/>
    </xf>
    <xf numFmtId="0" fontId="0" fillId="9" borderId="1" xfId="0" applyFill="1" applyBorder="1"/>
    <xf numFmtId="0" fontId="1" fillId="10" borderId="1" xfId="0" applyFont="1" applyFill="1" applyBorder="1" applyAlignment="1">
      <alignment horizontal="center" vertical="top"/>
    </xf>
    <xf numFmtId="0" fontId="0" fillId="10" borderId="1" xfId="0" applyFill="1" applyBorder="1"/>
    <xf numFmtId="0" fontId="4" fillId="4" borderId="7" xfId="0" applyFont="1" applyFill="1" applyBorder="1" applyAlignment="1"/>
    <xf numFmtId="0" fontId="0" fillId="0" borderId="5" xfId="0" applyBorder="1"/>
    <xf numFmtId="0" fontId="4" fillId="4" borderId="5" xfId="0" applyFont="1" applyFill="1" applyBorder="1" applyAlignment="1"/>
    <xf numFmtId="0" fontId="5" fillId="4" borderId="8" xfId="0" applyFont="1" applyFill="1" applyBorder="1" applyAlignment="1"/>
    <xf numFmtId="0" fontId="1" fillId="12" borderId="1" xfId="0" applyFont="1" applyFill="1" applyBorder="1" applyAlignment="1">
      <alignment horizontal="center" vertical="top"/>
    </xf>
    <xf numFmtId="0" fontId="1" fillId="2" borderId="1" xfId="0" applyFont="1" applyFill="1" applyBorder="1"/>
    <xf numFmtId="0" fontId="1" fillId="3" borderId="6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0" fillId="13" borderId="1" xfId="0" applyFill="1" applyBorder="1"/>
    <xf numFmtId="0" fontId="1" fillId="0" borderId="0" xfId="0" applyFont="1"/>
    <xf numFmtId="0" fontId="1" fillId="14" borderId="1" xfId="0" applyFont="1" applyFill="1" applyBorder="1"/>
    <xf numFmtId="0" fontId="0" fillId="14" borderId="1" xfId="0" applyFill="1" applyBorder="1"/>
    <xf numFmtId="0" fontId="1" fillId="0" borderId="1" xfId="0" applyFont="1" applyBorder="1" applyAlignment="1">
      <alignment horizontal="center"/>
    </xf>
    <xf numFmtId="0" fontId="0" fillId="0" borderId="0" xfId="0" applyBorder="1"/>
    <xf numFmtId="0" fontId="8" fillId="14" borderId="0" xfId="0" applyFont="1" applyFill="1" applyBorder="1" applyAlignment="1">
      <alignment horizontal="center"/>
    </xf>
    <xf numFmtId="9" fontId="8" fillId="14" borderId="0" xfId="1" applyFont="1" applyFill="1" applyBorder="1" applyAlignment="1">
      <alignment horizontal="center"/>
    </xf>
    <xf numFmtId="0" fontId="2" fillId="15" borderId="6" xfId="0" applyFont="1" applyFill="1" applyBorder="1" applyAlignment="1">
      <alignment wrapText="1"/>
    </xf>
    <xf numFmtId="0" fontId="2" fillId="15" borderId="6" xfId="0" applyFont="1" applyFill="1" applyBorder="1" applyAlignment="1"/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6" fillId="11" borderId="3" xfId="0" applyFont="1" applyFill="1" applyBorder="1" applyAlignment="1">
      <alignment horizontal="center"/>
    </xf>
    <xf numFmtId="0" fontId="6" fillId="11" borderId="4" xfId="0" applyFont="1" applyFill="1" applyBorder="1" applyAlignment="1">
      <alignment horizontal="center"/>
    </xf>
    <xf numFmtId="0" fontId="6" fillId="11" borderId="5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 vertical="top"/>
    </xf>
    <xf numFmtId="0" fontId="1" fillId="3" borderId="4" xfId="0" applyFont="1" applyFill="1" applyBorder="1" applyAlignment="1">
      <alignment horizontal="center" vertical="top"/>
    </xf>
    <xf numFmtId="0" fontId="1" fillId="3" borderId="5" xfId="0" applyFont="1" applyFill="1" applyBorder="1" applyAlignment="1">
      <alignment horizontal="center" vertical="top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colors>
    <mruColors>
      <color rgb="FFE1FFF1"/>
      <color rgb="FFFFFF99"/>
      <color rgb="FFFBE2D5"/>
      <color rgb="FF0BE0E5"/>
      <color rgb="FFF6D992"/>
      <color rgb="FFFF9966"/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1.xml"/><Relationship Id="rId7" Type="http://schemas.openxmlformats.org/officeDocument/2006/relationships/calcChain" Target="calcChain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Hoja1!$A$147</c:f>
              <c:strCache>
                <c:ptCount val="1"/>
                <c:pt idx="0">
                  <c:v>Pimiento rojo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Hoja1!$B$145:$J$146</c:f>
              <c:strCache>
                <c:ptCount val="9"/>
                <c:pt idx="0">
                  <c:v>Valor energético (kcal)</c:v>
                </c:pt>
                <c:pt idx="1">
                  <c:v>Hidratos de carbono (g)</c:v>
                </c:pt>
                <c:pt idx="2">
                  <c:v>Proteínas (g)</c:v>
                </c:pt>
                <c:pt idx="3">
                  <c:v>Grasas (g)</c:v>
                </c:pt>
                <c:pt idx="4">
                  <c:v>Cantidad de cada alimento (g)</c:v>
                </c:pt>
                <c:pt idx="5">
                  <c:v>Total Kcal</c:v>
                </c:pt>
                <c:pt idx="6">
                  <c:v>Total Proteinas</c:v>
                </c:pt>
                <c:pt idx="7">
                  <c:v>Total Hidratos de Carbono</c:v>
                </c:pt>
                <c:pt idx="8">
                  <c:v>Total Grasas</c:v>
                </c:pt>
              </c:strCache>
            </c:strRef>
          </c:cat>
          <c:val>
            <c:numRef>
              <c:f>Hoja1!$B$147:$J$147</c:f>
              <c:numCache>
                <c:formatCode>General</c:formatCode>
                <c:ptCount val="9"/>
                <c:pt idx="0">
                  <c:v>31</c:v>
                </c:pt>
                <c:pt idx="1">
                  <c:v>6</c:v>
                </c:pt>
                <c:pt idx="2">
                  <c:v>1</c:v>
                </c:pt>
                <c:pt idx="3">
                  <c:v>0.3</c:v>
                </c:pt>
                <c:pt idx="4">
                  <c:v>80</c:v>
                </c:pt>
                <c:pt idx="5">
                  <c:v>24.8</c:v>
                </c:pt>
                <c:pt idx="6">
                  <c:v>0.8</c:v>
                </c:pt>
                <c:pt idx="7">
                  <c:v>4.8000000000000007</c:v>
                </c:pt>
                <c:pt idx="8">
                  <c:v>0.24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F4-45CE-A335-01536342EDEC}"/>
            </c:ext>
          </c:extLst>
        </c:ser>
        <c:ser>
          <c:idx val="1"/>
          <c:order val="1"/>
          <c:tx>
            <c:strRef>
              <c:f>Hoja1!$A$148</c:f>
              <c:strCache>
                <c:ptCount val="1"/>
                <c:pt idx="0">
                  <c:v>Zumo de limón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Hoja1!$B$145:$J$146</c:f>
              <c:strCache>
                <c:ptCount val="9"/>
                <c:pt idx="0">
                  <c:v>Valor energético (kcal)</c:v>
                </c:pt>
                <c:pt idx="1">
                  <c:v>Hidratos de carbono (g)</c:v>
                </c:pt>
                <c:pt idx="2">
                  <c:v>Proteínas (g)</c:v>
                </c:pt>
                <c:pt idx="3">
                  <c:v>Grasas (g)</c:v>
                </c:pt>
                <c:pt idx="4">
                  <c:v>Cantidad de cada alimento (g)</c:v>
                </c:pt>
                <c:pt idx="5">
                  <c:v>Total Kcal</c:v>
                </c:pt>
                <c:pt idx="6">
                  <c:v>Total Proteinas</c:v>
                </c:pt>
                <c:pt idx="7">
                  <c:v>Total Hidratos de Carbono</c:v>
                </c:pt>
                <c:pt idx="8">
                  <c:v>Total Grasas</c:v>
                </c:pt>
              </c:strCache>
            </c:strRef>
          </c:cat>
          <c:val>
            <c:numRef>
              <c:f>Hoja1!$B$148:$J$148</c:f>
              <c:numCache>
                <c:formatCode>General</c:formatCode>
                <c:ptCount val="9"/>
                <c:pt idx="0">
                  <c:v>22</c:v>
                </c:pt>
                <c:pt idx="1">
                  <c:v>6.9</c:v>
                </c:pt>
                <c:pt idx="2">
                  <c:v>0.4</c:v>
                </c:pt>
                <c:pt idx="3">
                  <c:v>0.1</c:v>
                </c:pt>
                <c:pt idx="4">
                  <c:v>80</c:v>
                </c:pt>
                <c:pt idx="5">
                  <c:v>17.600000000000001</c:v>
                </c:pt>
                <c:pt idx="6">
                  <c:v>0.32000000000000006</c:v>
                </c:pt>
                <c:pt idx="7">
                  <c:v>5.5200000000000005</c:v>
                </c:pt>
                <c:pt idx="8">
                  <c:v>8.0000000000000016E-2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F4-45CE-A335-01536342EDEC}"/>
            </c:ext>
          </c:extLst>
        </c:ser>
        <c:ser>
          <c:idx val="2"/>
          <c:order val="2"/>
          <c:tx>
            <c:strRef>
              <c:f>Hoja1!$A$149</c:f>
              <c:strCache>
                <c:ptCount val="1"/>
                <c:pt idx="0">
                  <c:v>Pepino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Hoja1!$B$145:$J$146</c:f>
              <c:strCache>
                <c:ptCount val="9"/>
                <c:pt idx="0">
                  <c:v>Valor energético (kcal)</c:v>
                </c:pt>
                <c:pt idx="1">
                  <c:v>Hidratos de carbono (g)</c:v>
                </c:pt>
                <c:pt idx="2">
                  <c:v>Proteínas (g)</c:v>
                </c:pt>
                <c:pt idx="3">
                  <c:v>Grasas (g)</c:v>
                </c:pt>
                <c:pt idx="4">
                  <c:v>Cantidad de cada alimento (g)</c:v>
                </c:pt>
                <c:pt idx="5">
                  <c:v>Total Kcal</c:v>
                </c:pt>
                <c:pt idx="6">
                  <c:v>Total Proteinas</c:v>
                </c:pt>
                <c:pt idx="7">
                  <c:v>Total Hidratos de Carbono</c:v>
                </c:pt>
                <c:pt idx="8">
                  <c:v>Total Grasas</c:v>
                </c:pt>
              </c:strCache>
            </c:strRef>
          </c:cat>
          <c:val>
            <c:numRef>
              <c:f>Hoja1!$B$149:$J$149</c:f>
              <c:numCache>
                <c:formatCode>General</c:formatCode>
                <c:ptCount val="9"/>
                <c:pt idx="0">
                  <c:v>15</c:v>
                </c:pt>
                <c:pt idx="1">
                  <c:v>3.6</c:v>
                </c:pt>
                <c:pt idx="2">
                  <c:v>0.7</c:v>
                </c:pt>
                <c:pt idx="3">
                  <c:v>0.1</c:v>
                </c:pt>
                <c:pt idx="4">
                  <c:v>75</c:v>
                </c:pt>
                <c:pt idx="5">
                  <c:v>11.25</c:v>
                </c:pt>
                <c:pt idx="6">
                  <c:v>0.52499999999999991</c:v>
                </c:pt>
                <c:pt idx="7">
                  <c:v>2.7</c:v>
                </c:pt>
                <c:pt idx="8">
                  <c:v>7.5000000000000011E-2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DF4-45CE-A335-01536342EDEC}"/>
            </c:ext>
          </c:extLst>
        </c:ser>
        <c:ser>
          <c:idx val="3"/>
          <c:order val="3"/>
          <c:tx>
            <c:strRef>
              <c:f>Hoja1!$A$150</c:f>
              <c:strCache>
                <c:ptCount val="1"/>
                <c:pt idx="0">
                  <c:v>Berberechos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Hoja1!$B$145:$J$146</c:f>
              <c:strCache>
                <c:ptCount val="9"/>
                <c:pt idx="0">
                  <c:v>Valor energético (kcal)</c:v>
                </c:pt>
                <c:pt idx="1">
                  <c:v>Hidratos de carbono (g)</c:v>
                </c:pt>
                <c:pt idx="2">
                  <c:v>Proteínas (g)</c:v>
                </c:pt>
                <c:pt idx="3">
                  <c:v>Grasas (g)</c:v>
                </c:pt>
                <c:pt idx="4">
                  <c:v>Cantidad de cada alimento (g)</c:v>
                </c:pt>
                <c:pt idx="5">
                  <c:v>Total Kcal</c:v>
                </c:pt>
                <c:pt idx="6">
                  <c:v>Total Proteinas</c:v>
                </c:pt>
                <c:pt idx="7">
                  <c:v>Total Hidratos de Carbono</c:v>
                </c:pt>
                <c:pt idx="8">
                  <c:v>Total Grasas</c:v>
                </c:pt>
              </c:strCache>
            </c:strRef>
          </c:cat>
          <c:val>
            <c:numRef>
              <c:f>Hoja1!$B$150:$J$150</c:f>
              <c:numCache>
                <c:formatCode>General</c:formatCode>
                <c:ptCount val="9"/>
                <c:pt idx="0">
                  <c:v>74</c:v>
                </c:pt>
                <c:pt idx="1">
                  <c:v>3.3</c:v>
                </c:pt>
                <c:pt idx="2">
                  <c:v>14</c:v>
                </c:pt>
                <c:pt idx="3">
                  <c:v>1</c:v>
                </c:pt>
                <c:pt idx="4">
                  <c:v>126</c:v>
                </c:pt>
                <c:pt idx="5">
                  <c:v>93.24</c:v>
                </c:pt>
                <c:pt idx="6">
                  <c:v>17.64</c:v>
                </c:pt>
                <c:pt idx="7">
                  <c:v>4.1579999999999995</c:v>
                </c:pt>
                <c:pt idx="8">
                  <c:v>1.26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DF4-45CE-A335-01536342EDEC}"/>
            </c:ext>
          </c:extLst>
        </c:ser>
        <c:ser>
          <c:idx val="4"/>
          <c:order val="4"/>
          <c:tx>
            <c:strRef>
              <c:f>Hoja1!$A$151</c:f>
              <c:strCache>
                <c:ptCount val="1"/>
                <c:pt idx="0">
                  <c:v>Salmón ahumado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Hoja1!$B$145:$J$146</c:f>
              <c:strCache>
                <c:ptCount val="9"/>
                <c:pt idx="0">
                  <c:v>Valor energético (kcal)</c:v>
                </c:pt>
                <c:pt idx="1">
                  <c:v>Hidratos de carbono (g)</c:v>
                </c:pt>
                <c:pt idx="2">
                  <c:v>Proteínas (g)</c:v>
                </c:pt>
                <c:pt idx="3">
                  <c:v>Grasas (g)</c:v>
                </c:pt>
                <c:pt idx="4">
                  <c:v>Cantidad de cada alimento (g)</c:v>
                </c:pt>
                <c:pt idx="5">
                  <c:v>Total Kcal</c:v>
                </c:pt>
                <c:pt idx="6">
                  <c:v>Total Proteinas</c:v>
                </c:pt>
                <c:pt idx="7">
                  <c:v>Total Hidratos de Carbono</c:v>
                </c:pt>
                <c:pt idx="8">
                  <c:v>Total Grasas</c:v>
                </c:pt>
              </c:strCache>
            </c:strRef>
          </c:cat>
          <c:val>
            <c:numRef>
              <c:f>Hoja1!$B$151:$J$151</c:f>
              <c:numCache>
                <c:formatCode>General</c:formatCode>
                <c:ptCount val="9"/>
                <c:pt idx="0">
                  <c:v>117</c:v>
                </c:pt>
                <c:pt idx="1">
                  <c:v>0</c:v>
                </c:pt>
                <c:pt idx="2">
                  <c:v>20</c:v>
                </c:pt>
                <c:pt idx="3">
                  <c:v>4.5</c:v>
                </c:pt>
                <c:pt idx="4">
                  <c:v>115</c:v>
                </c:pt>
                <c:pt idx="5">
                  <c:v>134.54999999999998</c:v>
                </c:pt>
                <c:pt idx="6">
                  <c:v>23</c:v>
                </c:pt>
                <c:pt idx="7">
                  <c:v>0</c:v>
                </c:pt>
                <c:pt idx="8">
                  <c:v>5.1749999999999998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DF4-45CE-A335-01536342EDEC}"/>
            </c:ext>
          </c:extLst>
        </c:ser>
        <c:ser>
          <c:idx val="5"/>
          <c:order val="5"/>
          <c:tx>
            <c:strRef>
              <c:f>Hoja1!$A$152</c:f>
              <c:strCache>
                <c:ptCount val="1"/>
                <c:pt idx="0">
                  <c:v>Tomate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Hoja1!$B$145:$J$146</c:f>
              <c:strCache>
                <c:ptCount val="9"/>
                <c:pt idx="0">
                  <c:v>Valor energético (kcal)</c:v>
                </c:pt>
                <c:pt idx="1">
                  <c:v>Hidratos de carbono (g)</c:v>
                </c:pt>
                <c:pt idx="2">
                  <c:v>Proteínas (g)</c:v>
                </c:pt>
                <c:pt idx="3">
                  <c:v>Grasas (g)</c:v>
                </c:pt>
                <c:pt idx="4">
                  <c:v>Cantidad de cada alimento (g)</c:v>
                </c:pt>
                <c:pt idx="5">
                  <c:v>Total Kcal</c:v>
                </c:pt>
                <c:pt idx="6">
                  <c:v>Total Proteinas</c:v>
                </c:pt>
                <c:pt idx="7">
                  <c:v>Total Hidratos de Carbono</c:v>
                </c:pt>
                <c:pt idx="8">
                  <c:v>Total Grasas</c:v>
                </c:pt>
              </c:strCache>
            </c:strRef>
          </c:cat>
          <c:val>
            <c:numRef>
              <c:f>Hoja1!$B$152:$J$152</c:f>
              <c:numCache>
                <c:formatCode>General</c:formatCode>
                <c:ptCount val="9"/>
                <c:pt idx="0">
                  <c:v>18</c:v>
                </c:pt>
                <c:pt idx="1">
                  <c:v>3.9</c:v>
                </c:pt>
                <c:pt idx="2">
                  <c:v>0.9</c:v>
                </c:pt>
                <c:pt idx="3">
                  <c:v>0.2</c:v>
                </c:pt>
                <c:pt idx="4">
                  <c:v>150</c:v>
                </c:pt>
                <c:pt idx="5">
                  <c:v>27</c:v>
                </c:pt>
                <c:pt idx="6">
                  <c:v>1.35</c:v>
                </c:pt>
                <c:pt idx="7">
                  <c:v>5.85</c:v>
                </c:pt>
                <c:pt idx="8">
                  <c:v>0.30000000000000004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DF4-45CE-A335-01536342EDEC}"/>
            </c:ext>
          </c:extLst>
        </c:ser>
        <c:ser>
          <c:idx val="6"/>
          <c:order val="6"/>
          <c:tx>
            <c:strRef>
              <c:f>Hoja1!$A$153</c:f>
              <c:strCache>
                <c:ptCount val="1"/>
                <c:pt idx="0">
                  <c:v>TOTAL: 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Hoja1!$B$145:$J$146</c:f>
              <c:strCache>
                <c:ptCount val="9"/>
                <c:pt idx="0">
                  <c:v>Valor energético (kcal)</c:v>
                </c:pt>
                <c:pt idx="1">
                  <c:v>Hidratos de carbono (g)</c:v>
                </c:pt>
                <c:pt idx="2">
                  <c:v>Proteínas (g)</c:v>
                </c:pt>
                <c:pt idx="3">
                  <c:v>Grasas (g)</c:v>
                </c:pt>
                <c:pt idx="4">
                  <c:v>Cantidad de cada alimento (g)</c:v>
                </c:pt>
                <c:pt idx="5">
                  <c:v>Total Kcal</c:v>
                </c:pt>
                <c:pt idx="6">
                  <c:v>Total Proteinas</c:v>
                </c:pt>
                <c:pt idx="7">
                  <c:v>Total Hidratos de Carbono</c:v>
                </c:pt>
                <c:pt idx="8">
                  <c:v>Total Grasas</c:v>
                </c:pt>
              </c:strCache>
            </c:strRef>
          </c:cat>
          <c:val>
            <c:numRef>
              <c:f>Hoja1!$B$153:$J$153</c:f>
              <c:numCache>
                <c:formatCode>General</c:formatCode>
                <c:ptCount val="9"/>
                <c:pt idx="4">
                  <c:v>626</c:v>
                </c:pt>
                <c:pt idx="5">
                  <c:v>308.43999999999994</c:v>
                </c:pt>
                <c:pt idx="6">
                  <c:v>43.634999999999998</c:v>
                </c:pt>
                <c:pt idx="7">
                  <c:v>23.027999999999999</c:v>
                </c:pt>
                <c:pt idx="8">
                  <c:v>7.13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DF4-45CE-A335-01536342ED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0483792"/>
        <c:axId val="1320484272"/>
      </c:barChart>
      <c:catAx>
        <c:axId val="1320483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20484272"/>
        <c:crosses val="autoZero"/>
        <c:auto val="1"/>
        <c:lblAlgn val="ctr"/>
        <c:lblOffset val="100"/>
        <c:noMultiLvlLbl val="0"/>
      </c:catAx>
      <c:valAx>
        <c:axId val="13204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20483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Hoja1!$A$147</c:f>
              <c:strCache>
                <c:ptCount val="1"/>
                <c:pt idx="0">
                  <c:v>Pimiento rojo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Hoja1!$B$145:$J$146</c:f>
              <c:strCache>
                <c:ptCount val="9"/>
                <c:pt idx="0">
                  <c:v>Valor energético (kcal)</c:v>
                </c:pt>
                <c:pt idx="1">
                  <c:v>Hidratos de carbono (g)</c:v>
                </c:pt>
                <c:pt idx="2">
                  <c:v>Proteínas (g)</c:v>
                </c:pt>
                <c:pt idx="3">
                  <c:v>Grasas (g)</c:v>
                </c:pt>
                <c:pt idx="4">
                  <c:v>Cantidad de cada alimento (g)</c:v>
                </c:pt>
                <c:pt idx="5">
                  <c:v>Total Kcal</c:v>
                </c:pt>
                <c:pt idx="6">
                  <c:v>Total Proteinas</c:v>
                </c:pt>
                <c:pt idx="7">
                  <c:v>Total Hidratos de Carbono</c:v>
                </c:pt>
                <c:pt idx="8">
                  <c:v>Total Grasas</c:v>
                </c:pt>
              </c:strCache>
            </c:strRef>
          </c:cat>
          <c:val>
            <c:numRef>
              <c:f>Hoja1!$B$147:$J$147</c:f>
              <c:numCache>
                <c:formatCode>General</c:formatCode>
                <c:ptCount val="9"/>
                <c:pt idx="0">
                  <c:v>31</c:v>
                </c:pt>
                <c:pt idx="1">
                  <c:v>6</c:v>
                </c:pt>
                <c:pt idx="2">
                  <c:v>1</c:v>
                </c:pt>
                <c:pt idx="3">
                  <c:v>0.3</c:v>
                </c:pt>
                <c:pt idx="4">
                  <c:v>80</c:v>
                </c:pt>
                <c:pt idx="5">
                  <c:v>24.8</c:v>
                </c:pt>
                <c:pt idx="6">
                  <c:v>0.8</c:v>
                </c:pt>
                <c:pt idx="7">
                  <c:v>4.8000000000000007</c:v>
                </c:pt>
                <c:pt idx="8">
                  <c:v>0.24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AB-45B8-9139-506004A1293B}"/>
            </c:ext>
          </c:extLst>
        </c:ser>
        <c:ser>
          <c:idx val="1"/>
          <c:order val="1"/>
          <c:tx>
            <c:strRef>
              <c:f>Hoja1!$A$148</c:f>
              <c:strCache>
                <c:ptCount val="1"/>
                <c:pt idx="0">
                  <c:v>Zumo de limón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Hoja1!$B$145:$J$146</c:f>
              <c:strCache>
                <c:ptCount val="9"/>
                <c:pt idx="0">
                  <c:v>Valor energético (kcal)</c:v>
                </c:pt>
                <c:pt idx="1">
                  <c:v>Hidratos de carbono (g)</c:v>
                </c:pt>
                <c:pt idx="2">
                  <c:v>Proteínas (g)</c:v>
                </c:pt>
                <c:pt idx="3">
                  <c:v>Grasas (g)</c:v>
                </c:pt>
                <c:pt idx="4">
                  <c:v>Cantidad de cada alimento (g)</c:v>
                </c:pt>
                <c:pt idx="5">
                  <c:v>Total Kcal</c:v>
                </c:pt>
                <c:pt idx="6">
                  <c:v>Total Proteinas</c:v>
                </c:pt>
                <c:pt idx="7">
                  <c:v>Total Hidratos de Carbono</c:v>
                </c:pt>
                <c:pt idx="8">
                  <c:v>Total Grasas</c:v>
                </c:pt>
              </c:strCache>
            </c:strRef>
          </c:cat>
          <c:val>
            <c:numRef>
              <c:f>Hoja1!$B$148:$J$148</c:f>
              <c:numCache>
                <c:formatCode>General</c:formatCode>
                <c:ptCount val="9"/>
                <c:pt idx="0">
                  <c:v>22</c:v>
                </c:pt>
                <c:pt idx="1">
                  <c:v>6.9</c:v>
                </c:pt>
                <c:pt idx="2">
                  <c:v>0.4</c:v>
                </c:pt>
                <c:pt idx="3">
                  <c:v>0.1</c:v>
                </c:pt>
                <c:pt idx="4">
                  <c:v>80</c:v>
                </c:pt>
                <c:pt idx="5">
                  <c:v>17.600000000000001</c:v>
                </c:pt>
                <c:pt idx="6">
                  <c:v>0.32000000000000006</c:v>
                </c:pt>
                <c:pt idx="7">
                  <c:v>5.5200000000000005</c:v>
                </c:pt>
                <c:pt idx="8">
                  <c:v>8.0000000000000016E-2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AB-45B8-9139-506004A1293B}"/>
            </c:ext>
          </c:extLst>
        </c:ser>
        <c:ser>
          <c:idx val="2"/>
          <c:order val="2"/>
          <c:tx>
            <c:strRef>
              <c:f>Hoja1!$A$149</c:f>
              <c:strCache>
                <c:ptCount val="1"/>
                <c:pt idx="0">
                  <c:v>Pepino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Hoja1!$B$145:$J$146</c:f>
              <c:strCache>
                <c:ptCount val="9"/>
                <c:pt idx="0">
                  <c:v>Valor energético (kcal)</c:v>
                </c:pt>
                <c:pt idx="1">
                  <c:v>Hidratos de carbono (g)</c:v>
                </c:pt>
                <c:pt idx="2">
                  <c:v>Proteínas (g)</c:v>
                </c:pt>
                <c:pt idx="3">
                  <c:v>Grasas (g)</c:v>
                </c:pt>
                <c:pt idx="4">
                  <c:v>Cantidad de cada alimento (g)</c:v>
                </c:pt>
                <c:pt idx="5">
                  <c:v>Total Kcal</c:v>
                </c:pt>
                <c:pt idx="6">
                  <c:v>Total Proteinas</c:v>
                </c:pt>
                <c:pt idx="7">
                  <c:v>Total Hidratos de Carbono</c:v>
                </c:pt>
                <c:pt idx="8">
                  <c:v>Total Grasas</c:v>
                </c:pt>
              </c:strCache>
            </c:strRef>
          </c:cat>
          <c:val>
            <c:numRef>
              <c:f>Hoja1!$B$149:$J$149</c:f>
              <c:numCache>
                <c:formatCode>General</c:formatCode>
                <c:ptCount val="9"/>
                <c:pt idx="0">
                  <c:v>15</c:v>
                </c:pt>
                <c:pt idx="1">
                  <c:v>3.6</c:v>
                </c:pt>
                <c:pt idx="2">
                  <c:v>0.7</c:v>
                </c:pt>
                <c:pt idx="3">
                  <c:v>0.1</c:v>
                </c:pt>
                <c:pt idx="4">
                  <c:v>75</c:v>
                </c:pt>
                <c:pt idx="5">
                  <c:v>11.25</c:v>
                </c:pt>
                <c:pt idx="6">
                  <c:v>0.52499999999999991</c:v>
                </c:pt>
                <c:pt idx="7">
                  <c:v>2.7</c:v>
                </c:pt>
                <c:pt idx="8">
                  <c:v>7.5000000000000011E-2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FAB-45B8-9139-506004A1293B}"/>
            </c:ext>
          </c:extLst>
        </c:ser>
        <c:ser>
          <c:idx val="3"/>
          <c:order val="3"/>
          <c:tx>
            <c:strRef>
              <c:f>Hoja1!$A$150</c:f>
              <c:strCache>
                <c:ptCount val="1"/>
                <c:pt idx="0">
                  <c:v>Berberechos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Hoja1!$B$145:$J$146</c:f>
              <c:strCache>
                <c:ptCount val="9"/>
                <c:pt idx="0">
                  <c:v>Valor energético (kcal)</c:v>
                </c:pt>
                <c:pt idx="1">
                  <c:v>Hidratos de carbono (g)</c:v>
                </c:pt>
                <c:pt idx="2">
                  <c:v>Proteínas (g)</c:v>
                </c:pt>
                <c:pt idx="3">
                  <c:v>Grasas (g)</c:v>
                </c:pt>
                <c:pt idx="4">
                  <c:v>Cantidad de cada alimento (g)</c:v>
                </c:pt>
                <c:pt idx="5">
                  <c:v>Total Kcal</c:v>
                </c:pt>
                <c:pt idx="6">
                  <c:v>Total Proteinas</c:v>
                </c:pt>
                <c:pt idx="7">
                  <c:v>Total Hidratos de Carbono</c:v>
                </c:pt>
                <c:pt idx="8">
                  <c:v>Total Grasas</c:v>
                </c:pt>
              </c:strCache>
            </c:strRef>
          </c:cat>
          <c:val>
            <c:numRef>
              <c:f>Hoja1!$B$150:$J$150</c:f>
              <c:numCache>
                <c:formatCode>General</c:formatCode>
                <c:ptCount val="9"/>
                <c:pt idx="0">
                  <c:v>74</c:v>
                </c:pt>
                <c:pt idx="1">
                  <c:v>3.3</c:v>
                </c:pt>
                <c:pt idx="2">
                  <c:v>14</c:v>
                </c:pt>
                <c:pt idx="3">
                  <c:v>1</c:v>
                </c:pt>
                <c:pt idx="4">
                  <c:v>126</c:v>
                </c:pt>
                <c:pt idx="5">
                  <c:v>93.24</c:v>
                </c:pt>
                <c:pt idx="6">
                  <c:v>17.64</c:v>
                </c:pt>
                <c:pt idx="7">
                  <c:v>4.1579999999999995</c:v>
                </c:pt>
                <c:pt idx="8">
                  <c:v>1.26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FAB-45B8-9139-506004A1293B}"/>
            </c:ext>
          </c:extLst>
        </c:ser>
        <c:ser>
          <c:idx val="4"/>
          <c:order val="4"/>
          <c:tx>
            <c:strRef>
              <c:f>Hoja1!$A$151</c:f>
              <c:strCache>
                <c:ptCount val="1"/>
                <c:pt idx="0">
                  <c:v>Salmón ahumado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Hoja1!$B$145:$J$146</c:f>
              <c:strCache>
                <c:ptCount val="9"/>
                <c:pt idx="0">
                  <c:v>Valor energético (kcal)</c:v>
                </c:pt>
                <c:pt idx="1">
                  <c:v>Hidratos de carbono (g)</c:v>
                </c:pt>
                <c:pt idx="2">
                  <c:v>Proteínas (g)</c:v>
                </c:pt>
                <c:pt idx="3">
                  <c:v>Grasas (g)</c:v>
                </c:pt>
                <c:pt idx="4">
                  <c:v>Cantidad de cada alimento (g)</c:v>
                </c:pt>
                <c:pt idx="5">
                  <c:v>Total Kcal</c:v>
                </c:pt>
                <c:pt idx="6">
                  <c:v>Total Proteinas</c:v>
                </c:pt>
                <c:pt idx="7">
                  <c:v>Total Hidratos de Carbono</c:v>
                </c:pt>
                <c:pt idx="8">
                  <c:v>Total Grasas</c:v>
                </c:pt>
              </c:strCache>
            </c:strRef>
          </c:cat>
          <c:val>
            <c:numRef>
              <c:f>Hoja1!$B$151:$J$151</c:f>
              <c:numCache>
                <c:formatCode>General</c:formatCode>
                <c:ptCount val="9"/>
                <c:pt idx="0">
                  <c:v>117</c:v>
                </c:pt>
                <c:pt idx="1">
                  <c:v>0</c:v>
                </c:pt>
                <c:pt idx="2">
                  <c:v>20</c:v>
                </c:pt>
                <c:pt idx="3">
                  <c:v>4.5</c:v>
                </c:pt>
                <c:pt idx="4">
                  <c:v>115</c:v>
                </c:pt>
                <c:pt idx="5">
                  <c:v>134.54999999999998</c:v>
                </c:pt>
                <c:pt idx="6">
                  <c:v>23</c:v>
                </c:pt>
                <c:pt idx="7">
                  <c:v>0</c:v>
                </c:pt>
                <c:pt idx="8">
                  <c:v>5.1749999999999998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FAB-45B8-9139-506004A1293B}"/>
            </c:ext>
          </c:extLst>
        </c:ser>
        <c:ser>
          <c:idx val="5"/>
          <c:order val="5"/>
          <c:tx>
            <c:strRef>
              <c:f>Hoja1!$A$152</c:f>
              <c:strCache>
                <c:ptCount val="1"/>
                <c:pt idx="0">
                  <c:v>Tomate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Hoja1!$B$145:$J$146</c:f>
              <c:strCache>
                <c:ptCount val="9"/>
                <c:pt idx="0">
                  <c:v>Valor energético (kcal)</c:v>
                </c:pt>
                <c:pt idx="1">
                  <c:v>Hidratos de carbono (g)</c:v>
                </c:pt>
                <c:pt idx="2">
                  <c:v>Proteínas (g)</c:v>
                </c:pt>
                <c:pt idx="3">
                  <c:v>Grasas (g)</c:v>
                </c:pt>
                <c:pt idx="4">
                  <c:v>Cantidad de cada alimento (g)</c:v>
                </c:pt>
                <c:pt idx="5">
                  <c:v>Total Kcal</c:v>
                </c:pt>
                <c:pt idx="6">
                  <c:v>Total Proteinas</c:v>
                </c:pt>
                <c:pt idx="7">
                  <c:v>Total Hidratos de Carbono</c:v>
                </c:pt>
                <c:pt idx="8">
                  <c:v>Total Grasas</c:v>
                </c:pt>
              </c:strCache>
            </c:strRef>
          </c:cat>
          <c:val>
            <c:numRef>
              <c:f>Hoja1!$B$152:$J$152</c:f>
              <c:numCache>
                <c:formatCode>General</c:formatCode>
                <c:ptCount val="9"/>
                <c:pt idx="0">
                  <c:v>18</c:v>
                </c:pt>
                <c:pt idx="1">
                  <c:v>3.9</c:v>
                </c:pt>
                <c:pt idx="2">
                  <c:v>0.9</c:v>
                </c:pt>
                <c:pt idx="3">
                  <c:v>0.2</c:v>
                </c:pt>
                <c:pt idx="4">
                  <c:v>150</c:v>
                </c:pt>
                <c:pt idx="5">
                  <c:v>27</c:v>
                </c:pt>
                <c:pt idx="6">
                  <c:v>1.35</c:v>
                </c:pt>
                <c:pt idx="7">
                  <c:v>5.85</c:v>
                </c:pt>
                <c:pt idx="8">
                  <c:v>0.30000000000000004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FAB-45B8-9139-506004A1293B}"/>
            </c:ext>
          </c:extLst>
        </c:ser>
        <c:ser>
          <c:idx val="6"/>
          <c:order val="6"/>
          <c:tx>
            <c:strRef>
              <c:f>Hoja1!$A$153</c:f>
              <c:strCache>
                <c:ptCount val="1"/>
                <c:pt idx="0">
                  <c:v>TOTAL: 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Hoja1!$B$145:$J$146</c:f>
              <c:strCache>
                <c:ptCount val="9"/>
                <c:pt idx="0">
                  <c:v>Valor energético (kcal)</c:v>
                </c:pt>
                <c:pt idx="1">
                  <c:v>Hidratos de carbono (g)</c:v>
                </c:pt>
                <c:pt idx="2">
                  <c:v>Proteínas (g)</c:v>
                </c:pt>
                <c:pt idx="3">
                  <c:v>Grasas (g)</c:v>
                </c:pt>
                <c:pt idx="4">
                  <c:v>Cantidad de cada alimento (g)</c:v>
                </c:pt>
                <c:pt idx="5">
                  <c:v>Total Kcal</c:v>
                </c:pt>
                <c:pt idx="6">
                  <c:v>Total Proteinas</c:v>
                </c:pt>
                <c:pt idx="7">
                  <c:v>Total Hidratos de Carbono</c:v>
                </c:pt>
                <c:pt idx="8">
                  <c:v>Total Grasas</c:v>
                </c:pt>
              </c:strCache>
            </c:strRef>
          </c:cat>
          <c:val>
            <c:numRef>
              <c:f>Hoja1!$B$153:$J$153</c:f>
              <c:numCache>
                <c:formatCode>General</c:formatCode>
                <c:ptCount val="9"/>
                <c:pt idx="4">
                  <c:v>626</c:v>
                </c:pt>
                <c:pt idx="5">
                  <c:v>308.43999999999994</c:v>
                </c:pt>
                <c:pt idx="6">
                  <c:v>43.634999999999998</c:v>
                </c:pt>
                <c:pt idx="7">
                  <c:v>23.027999999999999</c:v>
                </c:pt>
                <c:pt idx="8">
                  <c:v>7.13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FAB-45B8-9139-506004A129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9570832"/>
        <c:axId val="1396961520"/>
      </c:barChart>
      <c:catAx>
        <c:axId val="1279570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6961520"/>
        <c:crosses val="autoZero"/>
        <c:auto val="1"/>
        <c:lblAlgn val="ctr"/>
        <c:lblOffset val="100"/>
        <c:noMultiLvlLbl val="0"/>
      </c:catAx>
      <c:valAx>
        <c:axId val="139696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79570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13327BD-B6B1-44BB-BF0F-5FAE132E70DF}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A8DF7EE-5772-4621-B6E7-2F71F78F2FC9}">
  <sheetPr/>
  <sheetViews>
    <sheetView zoomScale="11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8983" cy="6078242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C2AB26D-6F7E-188B-7DD7-3239A1A6652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7051" cy="607320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48DABBB-E56D-087A-E4BD-B949B86B698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1AF35-CB04-42F5-8C8A-EC015BB19808}">
  <dimension ref="A1:M170"/>
  <sheetViews>
    <sheetView tabSelected="1" zoomScale="75" zoomScaleNormal="75" workbookViewId="0">
      <selection activeCell="H100" sqref="H100"/>
    </sheetView>
  </sheetViews>
  <sheetFormatPr baseColWidth="10" defaultRowHeight="15" x14ac:dyDescent="0.25"/>
  <cols>
    <col min="1" max="1" width="29.5703125" bestFit="1" customWidth="1"/>
    <col min="2" max="2" width="28.140625" bestFit="1" customWidth="1"/>
    <col min="3" max="3" width="28.7109375" bestFit="1" customWidth="1"/>
    <col min="4" max="5" width="30.7109375" bestFit="1" customWidth="1"/>
    <col min="6" max="6" width="36.28515625" bestFit="1" customWidth="1"/>
    <col min="7" max="7" width="22.28515625" bestFit="1" customWidth="1"/>
    <col min="8" max="8" width="22.85546875" bestFit="1" customWidth="1"/>
    <col min="9" max="9" width="35.42578125" bestFit="1" customWidth="1"/>
    <col min="10" max="10" width="26" bestFit="1" customWidth="1"/>
    <col min="12" max="12" width="26.140625" bestFit="1" customWidth="1"/>
    <col min="13" max="13" width="17" customWidth="1"/>
  </cols>
  <sheetData>
    <row r="1" spans="1:13" x14ac:dyDescent="0.25">
      <c r="B1" s="24" t="s">
        <v>82</v>
      </c>
      <c r="C1" s="24" t="s">
        <v>83</v>
      </c>
      <c r="D1" s="24" t="s">
        <v>84</v>
      </c>
      <c r="E1" s="24" t="s">
        <v>85</v>
      </c>
      <c r="F1" s="24" t="s">
        <v>86</v>
      </c>
      <c r="G1" s="24" t="s">
        <v>87</v>
      </c>
      <c r="H1" s="24" t="s">
        <v>88</v>
      </c>
      <c r="I1" s="25" t="s">
        <v>94</v>
      </c>
    </row>
    <row r="2" spans="1:13" x14ac:dyDescent="0.25">
      <c r="A2" s="23" t="s">
        <v>89</v>
      </c>
      <c r="B2" s="2">
        <f>G18+G26+G49+G91+F106+C157</f>
        <v>4024.4065000000001</v>
      </c>
      <c r="C2" s="2">
        <f>G18+G33+G49+G99+C106+C157</f>
        <v>2579.9365000000003</v>
      </c>
      <c r="D2" s="2">
        <f>G18+G26+G62+G91+C126+C157</f>
        <v>3569.1099999999997</v>
      </c>
      <c r="E2" s="2">
        <f>G18+G33+G79+G99+F126+C157</f>
        <v>2834.3034700000003</v>
      </c>
      <c r="F2" s="2">
        <f>G18+G26+G79+G91+G153+C157</f>
        <v>3487.2134700000001</v>
      </c>
      <c r="G2" s="2">
        <f>G18+G26+G62+G99+I106+C157</f>
        <v>3027.72</v>
      </c>
      <c r="H2" s="2">
        <f>G18+G26+G62+G99+I126+C157</f>
        <v>3296.22</v>
      </c>
      <c r="I2" s="3">
        <f>B2+C2+D2+E2+F2+G2+H2</f>
        <v>22818.909940000005</v>
      </c>
    </row>
    <row r="3" spans="1:13" x14ac:dyDescent="0.25">
      <c r="A3" s="23" t="s">
        <v>95</v>
      </c>
      <c r="B3" s="2">
        <f>H18+H26+H49+H91+F107+C165</f>
        <v>240.5986</v>
      </c>
      <c r="C3" s="2">
        <f>H18+H33+H49+H99+C107+C165</f>
        <v>206.3486</v>
      </c>
      <c r="D3" s="2">
        <f>H18+H26+H79+H91+C127+C165</f>
        <v>275.68008750000001</v>
      </c>
      <c r="E3" s="2">
        <f>H18+H33+H79+H99+F127+C165</f>
        <v>257.43008750000001</v>
      </c>
      <c r="F3" s="2">
        <f>H18+H26+H79+H91+H153+C165</f>
        <v>203.31508749999998</v>
      </c>
      <c r="G3" s="2">
        <f>H18+H33+H62+H99+I107+C165</f>
        <v>160.21700000000001</v>
      </c>
      <c r="H3" s="2">
        <f>H18+H33+H62+H99+I127+C165</f>
        <v>230.59200000000001</v>
      </c>
      <c r="I3" s="3">
        <f>B3+C3+D3+E3+F3+G3+H3</f>
        <v>1574.1814625000002</v>
      </c>
    </row>
    <row r="4" spans="1:13" x14ac:dyDescent="0.25">
      <c r="A4" s="23" t="s">
        <v>96</v>
      </c>
      <c r="B4" s="2">
        <f>I18+I26+I49+I91+F110+C162</f>
        <v>382.10303000000005</v>
      </c>
      <c r="C4" s="2">
        <f>I18+I33+I49+I99+C110+C162</f>
        <v>249.03703000000002</v>
      </c>
      <c r="D4" s="2">
        <f>I18+I26+I79+I91+C130+C162</f>
        <v>367.75178200000005</v>
      </c>
      <c r="E4" s="2">
        <f>I18+I33+I79+I99+F130+C162</f>
        <v>234.68578199999996</v>
      </c>
      <c r="F4" s="2">
        <f>I18+I26+I79+I99+F130+C162</f>
        <v>303.09178200000002</v>
      </c>
      <c r="G4" s="2">
        <f>I18+I33+I62+I99+I110+C162</f>
        <v>215.65949999999998</v>
      </c>
      <c r="H4" s="2">
        <f>I18+I33+I62+I99+I128+C162</f>
        <v>238.15449999999998</v>
      </c>
      <c r="I4" s="3">
        <f>B4+C4+D4+E4+F4+G4+H4</f>
        <v>1990.4834059999998</v>
      </c>
    </row>
    <row r="5" spans="1:13" x14ac:dyDescent="0.25">
      <c r="A5" s="23" t="s">
        <v>97</v>
      </c>
      <c r="B5" s="2">
        <f>J18+J26+J49+J91+F108+C158</f>
        <v>173.03708900000001</v>
      </c>
      <c r="C5" s="2">
        <f>J18+J33+J49+J99+C108+C158</f>
        <v>85.649089000000004</v>
      </c>
      <c r="D5" s="2">
        <f>J18+J26+J79+J91+C128+C158</f>
        <v>123.59509949999999</v>
      </c>
      <c r="E5" s="2">
        <f>J18+J33+J79+J99+F128+C158</f>
        <v>90.607099500000004</v>
      </c>
      <c r="F5" s="2">
        <f>J18+J26+J79+J91+J153+C158</f>
        <v>125.92509949999999</v>
      </c>
      <c r="G5" s="2">
        <f>J18+J33+J62+J99+I108+C158</f>
        <v>108.64</v>
      </c>
      <c r="H5" s="2">
        <f>J18+J33+J62+J99+I128+C158</f>
        <v>99.228999999999999</v>
      </c>
      <c r="I5" s="3">
        <f>B5+C5+D5+E5+F5+G5+H5</f>
        <v>806.68247650000001</v>
      </c>
    </row>
    <row r="6" spans="1:13" x14ac:dyDescent="0.25">
      <c r="J6" s="27"/>
    </row>
    <row r="7" spans="1:13" x14ac:dyDescent="0.25">
      <c r="A7" s="40" t="s">
        <v>24</v>
      </c>
      <c r="B7" s="40"/>
      <c r="C7" s="40"/>
      <c r="D7" s="40"/>
      <c r="E7" s="40"/>
      <c r="F7" s="40"/>
      <c r="G7" s="40"/>
      <c r="H7" s="40"/>
      <c r="I7" s="40"/>
      <c r="J7" s="40"/>
    </row>
    <row r="8" spans="1:13" x14ac:dyDescent="0.25">
      <c r="A8" s="1" t="s">
        <v>0</v>
      </c>
      <c r="B8" s="1" t="s">
        <v>1</v>
      </c>
      <c r="C8" s="1" t="s">
        <v>2</v>
      </c>
      <c r="D8" s="1" t="s">
        <v>3</v>
      </c>
      <c r="E8" s="1" t="s">
        <v>4</v>
      </c>
      <c r="F8" s="1" t="s">
        <v>113</v>
      </c>
      <c r="G8" s="1" t="s">
        <v>5</v>
      </c>
      <c r="H8" s="1" t="s">
        <v>6</v>
      </c>
      <c r="I8" s="1" t="s">
        <v>7</v>
      </c>
      <c r="J8" s="1" t="s">
        <v>8</v>
      </c>
    </row>
    <row r="9" spans="1:13" x14ac:dyDescent="0.25">
      <c r="A9" s="2" t="s">
        <v>9</v>
      </c>
      <c r="B9" s="2">
        <v>52</v>
      </c>
      <c r="C9" s="2">
        <v>0.7</v>
      </c>
      <c r="D9" s="2">
        <v>11</v>
      </c>
      <c r="E9" s="2">
        <v>0</v>
      </c>
      <c r="F9" s="2">
        <v>300</v>
      </c>
      <c r="G9" s="2">
        <v>156</v>
      </c>
      <c r="H9" s="2">
        <v>2.1</v>
      </c>
      <c r="I9" s="2">
        <v>33</v>
      </c>
      <c r="J9" s="2">
        <v>0</v>
      </c>
    </row>
    <row r="10" spans="1:13" x14ac:dyDescent="0.25">
      <c r="A10" s="2" t="s">
        <v>10</v>
      </c>
      <c r="B10" s="2">
        <v>45</v>
      </c>
      <c r="C10" s="2">
        <v>0.9</v>
      </c>
      <c r="D10" s="2">
        <v>10</v>
      </c>
      <c r="E10" s="2">
        <v>0.2</v>
      </c>
      <c r="F10" s="2">
        <v>330</v>
      </c>
      <c r="G10" s="2">
        <v>148.5</v>
      </c>
      <c r="H10" s="2">
        <v>2.97</v>
      </c>
      <c r="I10" s="2">
        <v>33</v>
      </c>
      <c r="J10" s="2">
        <v>0.66</v>
      </c>
    </row>
    <row r="11" spans="1:13" x14ac:dyDescent="0.25">
      <c r="A11" s="2" t="s">
        <v>11</v>
      </c>
      <c r="B11" s="2">
        <v>616</v>
      </c>
      <c r="C11" s="2">
        <v>12</v>
      </c>
      <c r="D11" s="2">
        <v>35</v>
      </c>
      <c r="E11" s="2">
        <v>56</v>
      </c>
      <c r="F11" s="2">
        <v>18</v>
      </c>
      <c r="G11" s="2">
        <v>110.88</v>
      </c>
      <c r="H11" s="2">
        <v>2.16</v>
      </c>
      <c r="I11" s="2">
        <v>6.3</v>
      </c>
      <c r="J11" s="2">
        <v>10.08</v>
      </c>
    </row>
    <row r="12" spans="1:13" ht="15" customHeight="1" x14ac:dyDescent="0.25">
      <c r="A12" s="2" t="s">
        <v>12</v>
      </c>
      <c r="B12" s="2">
        <v>355</v>
      </c>
      <c r="C12" s="2">
        <v>56.02</v>
      </c>
      <c r="D12" s="2">
        <v>1.03</v>
      </c>
      <c r="E12" s="2">
        <v>4.3</v>
      </c>
      <c r="F12" s="2">
        <v>5</v>
      </c>
      <c r="G12" s="2">
        <v>17.75</v>
      </c>
      <c r="H12" s="2">
        <v>2.8010000000000002</v>
      </c>
      <c r="I12" s="2">
        <v>5.1499999999999997E-2</v>
      </c>
      <c r="J12" s="2">
        <v>0.215</v>
      </c>
      <c r="L12" s="28" t="s">
        <v>115</v>
      </c>
      <c r="M12" s="29">
        <f>AVERAGE(B2:H2)</f>
        <v>3259.8442771428577</v>
      </c>
    </row>
    <row r="13" spans="1:13" ht="15" customHeight="1" x14ac:dyDescent="0.25">
      <c r="A13" s="2" t="s">
        <v>13</v>
      </c>
      <c r="B13" s="2">
        <v>289</v>
      </c>
      <c r="C13" s="2">
        <v>14</v>
      </c>
      <c r="D13" s="2">
        <v>64</v>
      </c>
      <c r="E13" s="2">
        <v>2</v>
      </c>
      <c r="F13" s="2">
        <v>5</v>
      </c>
      <c r="G13" s="2">
        <v>14.45</v>
      </c>
      <c r="H13" s="2">
        <v>0.7</v>
      </c>
      <c r="I13" s="2">
        <v>3.2</v>
      </c>
      <c r="J13" s="2">
        <v>0.1</v>
      </c>
      <c r="L13" s="28" t="s">
        <v>116</v>
      </c>
      <c r="M13" s="29">
        <f>AVERAGE(B3:H3)</f>
        <v>224.8830660714286</v>
      </c>
    </row>
    <row r="14" spans="1:13" ht="15" customHeight="1" x14ac:dyDescent="0.25">
      <c r="A14" s="2" t="s">
        <v>14</v>
      </c>
      <c r="B14" s="2">
        <v>533</v>
      </c>
      <c r="C14" s="2">
        <v>8.6</v>
      </c>
      <c r="D14" s="2">
        <v>8.8000000000000007</v>
      </c>
      <c r="E14" s="2">
        <v>44.5</v>
      </c>
      <c r="F14" s="2">
        <v>5</v>
      </c>
      <c r="G14" s="2">
        <v>26.65</v>
      </c>
      <c r="H14" s="2">
        <v>0.43</v>
      </c>
      <c r="I14" s="2">
        <v>0.44</v>
      </c>
      <c r="J14" s="2">
        <v>2.2250000000000001</v>
      </c>
      <c r="L14" s="28" t="s">
        <v>117</v>
      </c>
      <c r="M14" s="29">
        <f>AVERAGE(B4:H4)</f>
        <v>284.35477228571426</v>
      </c>
    </row>
    <row r="15" spans="1:13" ht="15" customHeight="1" x14ac:dyDescent="0.25">
      <c r="A15" s="2" t="s">
        <v>15</v>
      </c>
      <c r="B15" s="2">
        <v>52</v>
      </c>
      <c r="C15" s="2">
        <v>0.3</v>
      </c>
      <c r="D15" s="2">
        <v>14</v>
      </c>
      <c r="E15" s="2">
        <v>0.2</v>
      </c>
      <c r="F15" s="2">
        <v>160</v>
      </c>
      <c r="G15" s="2">
        <v>83.2</v>
      </c>
      <c r="H15" s="2">
        <v>0.48</v>
      </c>
      <c r="I15" s="2">
        <v>22.4</v>
      </c>
      <c r="J15" s="2">
        <v>0.32</v>
      </c>
      <c r="L15" s="28" t="s">
        <v>118</v>
      </c>
      <c r="M15" s="29">
        <f>AVERAGE(B5:H5)</f>
        <v>115.24035378571429</v>
      </c>
    </row>
    <row r="16" spans="1:13" ht="15" customHeight="1" x14ac:dyDescent="0.25">
      <c r="A16" s="2" t="s">
        <v>16</v>
      </c>
      <c r="B16" s="2">
        <v>89</v>
      </c>
      <c r="C16" s="2">
        <v>1.1000000000000001</v>
      </c>
      <c r="D16" s="2">
        <v>22.8</v>
      </c>
      <c r="E16" s="2">
        <v>0.3</v>
      </c>
      <c r="F16" s="2">
        <v>160</v>
      </c>
      <c r="G16" s="2">
        <v>142.4</v>
      </c>
      <c r="H16" s="2">
        <v>1.76</v>
      </c>
      <c r="I16" s="2">
        <v>36.479999999999997</v>
      </c>
      <c r="J16" s="2">
        <v>0.48</v>
      </c>
      <c r="L16" s="34" t="s">
        <v>139</v>
      </c>
      <c r="M16" s="35">
        <f>M13+M14+M15</f>
        <v>624.47819214285721</v>
      </c>
    </row>
    <row r="17" spans="1:13" ht="17.25" customHeight="1" x14ac:dyDescent="0.3">
      <c r="A17" s="2" t="s">
        <v>17</v>
      </c>
      <c r="B17" s="2">
        <v>40</v>
      </c>
      <c r="C17" s="2">
        <v>4.5</v>
      </c>
      <c r="D17" s="2">
        <v>5.3</v>
      </c>
      <c r="E17" s="2">
        <v>0.1</v>
      </c>
      <c r="F17" s="2">
        <v>125</v>
      </c>
      <c r="G17" s="2">
        <v>50</v>
      </c>
      <c r="H17" s="2">
        <v>5.625</v>
      </c>
      <c r="I17" s="2">
        <v>6.625</v>
      </c>
      <c r="J17" s="2">
        <v>0.125</v>
      </c>
      <c r="L17" s="32" t="s">
        <v>138</v>
      </c>
      <c r="M17" s="33">
        <f>M13/M16</f>
        <v>0.3601135618519466</v>
      </c>
    </row>
    <row r="18" spans="1:13" ht="17.25" customHeight="1" x14ac:dyDescent="0.3">
      <c r="A18" s="23" t="s">
        <v>18</v>
      </c>
      <c r="B18" s="23"/>
      <c r="C18" s="23"/>
      <c r="D18" s="23"/>
      <c r="E18" s="23"/>
      <c r="F18" s="23">
        <v>1108</v>
      </c>
      <c r="G18" s="23">
        <v>749.83</v>
      </c>
      <c r="H18" s="23">
        <v>19.026</v>
      </c>
      <c r="I18" s="23">
        <v>141.4965</v>
      </c>
      <c r="J18" s="23">
        <v>14.205</v>
      </c>
      <c r="L18" s="32" t="s">
        <v>140</v>
      </c>
      <c r="M18" s="33">
        <f>M14/M16</f>
        <v>0.45534780215457793</v>
      </c>
    </row>
    <row r="19" spans="1:13" ht="17.25" customHeight="1" x14ac:dyDescent="0.3">
      <c r="L19" s="32" t="s">
        <v>141</v>
      </c>
      <c r="M19" s="33">
        <f>M15/M16</f>
        <v>0.18453863599347536</v>
      </c>
    </row>
    <row r="20" spans="1:13" x14ac:dyDescent="0.25">
      <c r="A20" s="36" t="s">
        <v>105</v>
      </c>
      <c r="B20" s="37"/>
      <c r="C20" s="37"/>
      <c r="D20" s="37"/>
      <c r="E20" s="37"/>
      <c r="F20" s="37"/>
      <c r="G20" s="37"/>
      <c r="H20" s="37"/>
      <c r="I20" s="37"/>
      <c r="J20" s="38"/>
    </row>
    <row r="21" spans="1:13" x14ac:dyDescent="0.25">
      <c r="A21" s="1" t="s">
        <v>0</v>
      </c>
      <c r="B21" s="1" t="s">
        <v>1</v>
      </c>
      <c r="C21" s="1" t="s">
        <v>2</v>
      </c>
      <c r="D21" s="1" t="s">
        <v>3</v>
      </c>
      <c r="E21" s="1" t="s">
        <v>4</v>
      </c>
      <c r="F21" s="1" t="s">
        <v>113</v>
      </c>
      <c r="G21" s="1" t="s">
        <v>5</v>
      </c>
      <c r="H21" s="1" t="s">
        <v>6</v>
      </c>
      <c r="I21" s="1" t="s">
        <v>7</v>
      </c>
      <c r="J21" s="1" t="s">
        <v>8</v>
      </c>
      <c r="M21" s="31"/>
    </row>
    <row r="22" spans="1:13" x14ac:dyDescent="0.25">
      <c r="A22" s="2" t="s">
        <v>19</v>
      </c>
      <c r="B22" s="2">
        <v>375</v>
      </c>
      <c r="C22" s="2">
        <v>14</v>
      </c>
      <c r="D22" s="2">
        <v>59</v>
      </c>
      <c r="E22" s="2">
        <v>7</v>
      </c>
      <c r="F22" s="2">
        <v>80</v>
      </c>
      <c r="G22" s="2">
        <f>B22*F22/100</f>
        <v>300</v>
      </c>
      <c r="H22" s="2">
        <v>11.2</v>
      </c>
      <c r="I22" s="2">
        <v>47.84</v>
      </c>
      <c r="J22" s="2">
        <v>5.6</v>
      </c>
    </row>
    <row r="23" spans="1:13" x14ac:dyDescent="0.25">
      <c r="A23" s="2" t="s">
        <v>20</v>
      </c>
      <c r="B23" s="2">
        <v>586</v>
      </c>
      <c r="C23" s="2">
        <v>24</v>
      </c>
      <c r="D23" s="2">
        <v>8.1</v>
      </c>
      <c r="E23" s="2">
        <v>48</v>
      </c>
      <c r="F23" s="2">
        <v>80</v>
      </c>
      <c r="G23" s="2">
        <f>B23*F23/100</f>
        <v>468.8</v>
      </c>
      <c r="H23" s="2">
        <f>C23*F23/100</f>
        <v>19.2</v>
      </c>
      <c r="I23" s="2">
        <f>D23*F23/100</f>
        <v>6.48</v>
      </c>
      <c r="J23" s="2">
        <f>E23*80/100</f>
        <v>38.4</v>
      </c>
    </row>
    <row r="24" spans="1:13" x14ac:dyDescent="0.25">
      <c r="A24" s="2" t="s">
        <v>21</v>
      </c>
      <c r="B24" s="2">
        <v>40</v>
      </c>
      <c r="C24" s="2">
        <v>4.5</v>
      </c>
      <c r="D24" s="2">
        <v>5.3</v>
      </c>
      <c r="E24" s="2">
        <v>0.1</v>
      </c>
      <c r="F24" s="2">
        <v>125</v>
      </c>
      <c r="G24" s="2">
        <f>B24*F24/100</f>
        <v>50</v>
      </c>
      <c r="H24" s="2">
        <v>5.625</v>
      </c>
      <c r="I24" s="2">
        <v>6.625</v>
      </c>
      <c r="J24" s="2">
        <v>0.125</v>
      </c>
    </row>
    <row r="25" spans="1:13" x14ac:dyDescent="0.25">
      <c r="A25" s="2" t="s">
        <v>22</v>
      </c>
      <c r="B25" s="2">
        <v>46</v>
      </c>
      <c r="C25" s="2">
        <v>8</v>
      </c>
      <c r="D25" s="2">
        <v>3.5</v>
      </c>
      <c r="E25" s="2">
        <v>0.5</v>
      </c>
      <c r="F25" s="2">
        <v>250</v>
      </c>
      <c r="G25" s="2">
        <f t="shared" ref="G25" si="0">B25*F25/100</f>
        <v>115</v>
      </c>
      <c r="H25" s="2">
        <v>20</v>
      </c>
      <c r="I25" s="2">
        <v>8.75</v>
      </c>
      <c r="J25" s="2">
        <v>1.25</v>
      </c>
    </row>
    <row r="26" spans="1:13" x14ac:dyDescent="0.25">
      <c r="A26" s="23" t="s">
        <v>23</v>
      </c>
      <c r="B26" s="23"/>
      <c r="C26" s="23"/>
      <c r="D26" s="23"/>
      <c r="E26" s="23"/>
      <c r="F26" s="23">
        <f>SUM(F22:F25)</f>
        <v>535</v>
      </c>
      <c r="G26" s="23">
        <f>SUM(G22:G25)</f>
        <v>933.8</v>
      </c>
      <c r="H26" s="23">
        <f>SUM(H22:H25)</f>
        <v>56.024999999999999</v>
      </c>
      <c r="I26" s="23">
        <f>SUM(I22:I25)</f>
        <v>69.695000000000007</v>
      </c>
      <c r="J26" s="23">
        <f>SUM(J22:J25)</f>
        <v>45.375</v>
      </c>
    </row>
    <row r="28" spans="1:13" x14ac:dyDescent="0.25">
      <c r="A28" s="36" t="s">
        <v>106</v>
      </c>
      <c r="B28" s="37"/>
      <c r="C28" s="37"/>
      <c r="D28" s="37"/>
      <c r="E28" s="37"/>
      <c r="F28" s="37"/>
      <c r="G28" s="37"/>
      <c r="H28" s="37"/>
      <c r="I28" s="37"/>
      <c r="J28" s="38"/>
    </row>
    <row r="29" spans="1:13" x14ac:dyDescent="0.25">
      <c r="A29" s="1" t="s">
        <v>0</v>
      </c>
      <c r="B29" s="1" t="s">
        <v>1</v>
      </c>
      <c r="C29" s="1" t="s">
        <v>2</v>
      </c>
      <c r="D29" s="1" t="s">
        <v>3</v>
      </c>
      <c r="E29" s="1" t="s">
        <v>4</v>
      </c>
      <c r="F29" s="1" t="s">
        <v>113</v>
      </c>
      <c r="G29" s="1" t="s">
        <v>5</v>
      </c>
      <c r="H29" s="1" t="s">
        <v>6</v>
      </c>
      <c r="I29" s="1" t="s">
        <v>7</v>
      </c>
      <c r="J29" s="1" t="s">
        <v>8</v>
      </c>
    </row>
    <row r="30" spans="1:13" x14ac:dyDescent="0.25">
      <c r="A30" s="2" t="s">
        <v>35</v>
      </c>
      <c r="B30" s="2">
        <v>150</v>
      </c>
      <c r="C30" s="2">
        <v>23</v>
      </c>
      <c r="D30" s="2">
        <v>0.5</v>
      </c>
      <c r="E30" s="2">
        <v>10</v>
      </c>
      <c r="F30" s="2">
        <v>80</v>
      </c>
      <c r="G30" s="2">
        <v>120</v>
      </c>
      <c r="H30" s="2">
        <v>18.399999999999999</v>
      </c>
      <c r="I30" s="2">
        <v>0.4</v>
      </c>
      <c r="J30" s="2">
        <v>8</v>
      </c>
    </row>
    <row r="31" spans="1:13" x14ac:dyDescent="0.25">
      <c r="A31" s="2" t="s">
        <v>36</v>
      </c>
      <c r="B31" s="2">
        <v>143</v>
      </c>
      <c r="C31" s="2">
        <v>12</v>
      </c>
      <c r="D31" s="2">
        <v>0.4</v>
      </c>
      <c r="E31" s="2">
        <v>10</v>
      </c>
      <c r="F31" s="2">
        <v>50</v>
      </c>
      <c r="G31" s="2">
        <v>71.5</v>
      </c>
      <c r="H31" s="2">
        <v>6</v>
      </c>
      <c r="I31" s="2">
        <v>0.2</v>
      </c>
      <c r="J31" s="2">
        <v>5</v>
      </c>
    </row>
    <row r="32" spans="1:13" x14ac:dyDescent="0.25">
      <c r="A32" s="2" t="s">
        <v>37</v>
      </c>
      <c r="B32" s="2">
        <v>52</v>
      </c>
      <c r="C32" s="2">
        <v>11</v>
      </c>
      <c r="D32" s="2">
        <v>0.4</v>
      </c>
      <c r="E32" s="2">
        <v>0.2</v>
      </c>
      <c r="F32" s="2">
        <v>66</v>
      </c>
      <c r="G32" s="2">
        <v>34.32</v>
      </c>
      <c r="H32" s="2">
        <v>7.26</v>
      </c>
      <c r="I32" s="2">
        <v>0.26400000000000001</v>
      </c>
      <c r="J32" s="2">
        <v>0.13200000000000001</v>
      </c>
    </row>
    <row r="33" spans="1:10" x14ac:dyDescent="0.25">
      <c r="A33" s="23" t="s">
        <v>18</v>
      </c>
      <c r="B33" s="23"/>
      <c r="C33" s="23"/>
      <c r="D33" s="23"/>
      <c r="E33" s="23"/>
      <c r="F33" s="23">
        <v>281</v>
      </c>
      <c r="G33" s="23">
        <v>382.22</v>
      </c>
      <c r="H33" s="23">
        <v>51.21</v>
      </c>
      <c r="I33" s="23">
        <v>1.2889999999999999</v>
      </c>
      <c r="J33" s="23">
        <v>21.632000000000001</v>
      </c>
    </row>
    <row r="35" spans="1:10" x14ac:dyDescent="0.25">
      <c r="A35" s="36" t="s">
        <v>107</v>
      </c>
      <c r="B35" s="37"/>
      <c r="C35" s="37"/>
      <c r="D35" s="37"/>
      <c r="E35" s="37"/>
      <c r="F35" s="37"/>
      <c r="G35" s="37"/>
      <c r="H35" s="37"/>
      <c r="I35" s="37"/>
      <c r="J35" s="38"/>
    </row>
    <row r="36" spans="1:10" x14ac:dyDescent="0.25">
      <c r="A36" s="1" t="s">
        <v>0</v>
      </c>
      <c r="B36" s="1" t="s">
        <v>1</v>
      </c>
      <c r="C36" s="1" t="s">
        <v>2</v>
      </c>
      <c r="D36" s="1" t="s">
        <v>3</v>
      </c>
      <c r="E36" s="1" t="s">
        <v>4</v>
      </c>
      <c r="F36" s="1" t="s">
        <v>113</v>
      </c>
      <c r="G36" s="1" t="s">
        <v>5</v>
      </c>
      <c r="H36" s="1" t="s">
        <v>6</v>
      </c>
      <c r="I36" s="1" t="s">
        <v>7</v>
      </c>
      <c r="J36" s="1" t="s">
        <v>8</v>
      </c>
    </row>
    <row r="37" spans="1:10" x14ac:dyDescent="0.25">
      <c r="A37" s="2" t="s">
        <v>25</v>
      </c>
      <c r="B37" s="2">
        <v>329</v>
      </c>
      <c r="C37" s="2">
        <v>7.4</v>
      </c>
      <c r="D37" s="2">
        <v>69</v>
      </c>
      <c r="E37" s="2">
        <v>1.4</v>
      </c>
      <c r="F37" s="2">
        <f>17.51</f>
        <v>17.510000000000002</v>
      </c>
      <c r="G37" s="2">
        <f>B37*F37/100</f>
        <v>57.607900000000008</v>
      </c>
      <c r="H37" s="2">
        <f>C37*F37/100</f>
        <v>1.2957400000000001</v>
      </c>
      <c r="I37" s="2">
        <f>D37*F37/100</f>
        <v>12.081900000000001</v>
      </c>
      <c r="J37" s="2">
        <f>E37*F37/100</f>
        <v>0.24514</v>
      </c>
    </row>
    <row r="38" spans="1:10" x14ac:dyDescent="0.25">
      <c r="A38" s="5" t="s">
        <v>119</v>
      </c>
      <c r="B38" s="5">
        <f>343</f>
        <v>343</v>
      </c>
      <c r="C38" s="5">
        <f>7.8</f>
        <v>7.8</v>
      </c>
      <c r="D38" s="5">
        <f>70</f>
        <v>70</v>
      </c>
      <c r="E38" s="5">
        <f>2.5</f>
        <v>2.5</v>
      </c>
      <c r="F38" s="2">
        <f>17.51</f>
        <v>17.510000000000002</v>
      </c>
      <c r="G38" s="2">
        <f>B38*F38/100</f>
        <v>60.0593</v>
      </c>
      <c r="H38" s="2">
        <f>C38*$F$38/100</f>
        <v>1.36578</v>
      </c>
      <c r="I38" s="2">
        <f>D38*$F$38/100</f>
        <v>12.257</v>
      </c>
      <c r="J38" s="2">
        <f>E38*$F$38/100</f>
        <v>0.43775000000000008</v>
      </c>
    </row>
    <row r="39" spans="1:10" x14ac:dyDescent="0.25">
      <c r="A39" s="2" t="s">
        <v>26</v>
      </c>
      <c r="B39" s="2">
        <v>361</v>
      </c>
      <c r="C39" s="2">
        <v>12.3</v>
      </c>
      <c r="D39" s="2">
        <v>56.2</v>
      </c>
      <c r="E39" s="2">
        <v>7.19</v>
      </c>
      <c r="F39" s="2">
        <v>17.510000000000002</v>
      </c>
      <c r="G39" s="2">
        <f>B39*F39/100</f>
        <v>63.211100000000009</v>
      </c>
      <c r="H39" s="2">
        <f t="shared" ref="H39:H41" si="1">C39*F39/100</f>
        <v>2.1537300000000004</v>
      </c>
      <c r="I39" s="2">
        <f t="shared" ref="I39:I41" si="2">D39*F39/100</f>
        <v>9.8406200000000013</v>
      </c>
      <c r="J39" s="2">
        <f t="shared" ref="J39:J41" si="3">E39*F39/100</f>
        <v>1.2589690000000002</v>
      </c>
    </row>
    <row r="40" spans="1:10" x14ac:dyDescent="0.25">
      <c r="A40" s="2" t="s">
        <v>27</v>
      </c>
      <c r="B40" s="2">
        <v>353</v>
      </c>
      <c r="C40" s="2">
        <f>14</f>
        <v>14</v>
      </c>
      <c r="D40" s="2">
        <v>57</v>
      </c>
      <c r="E40" s="2">
        <f>6.1</f>
        <v>6.1</v>
      </c>
      <c r="F40" s="2">
        <v>17.510000000000002</v>
      </c>
      <c r="G40" s="2">
        <f>B40*F40/100</f>
        <v>61.810300000000005</v>
      </c>
      <c r="H40" s="2">
        <f t="shared" si="1"/>
        <v>2.4514</v>
      </c>
      <c r="I40" s="2">
        <f>D40*F40/100</f>
        <v>9.9807000000000006</v>
      </c>
      <c r="J40" s="2">
        <f>E40*F40/100</f>
        <v>1.0681100000000001</v>
      </c>
    </row>
    <row r="41" spans="1:10" x14ac:dyDescent="0.25">
      <c r="A41" s="2" t="s">
        <v>28</v>
      </c>
      <c r="B41" s="2">
        <v>329</v>
      </c>
      <c r="C41" s="2">
        <v>24.5</v>
      </c>
      <c r="D41" s="2">
        <v>48.1</v>
      </c>
      <c r="E41" s="2">
        <v>1.2</v>
      </c>
      <c r="F41" s="2">
        <f>17.51</f>
        <v>17.510000000000002</v>
      </c>
      <c r="G41" s="2">
        <f t="shared" ref="G41" si="4">B41*F41/100</f>
        <v>57.607900000000008</v>
      </c>
      <c r="H41" s="2">
        <f t="shared" si="1"/>
        <v>4.289950000000001</v>
      </c>
      <c r="I41" s="2">
        <f t="shared" si="2"/>
        <v>8.4223100000000013</v>
      </c>
      <c r="J41" s="2">
        <f t="shared" si="3"/>
        <v>0.21012</v>
      </c>
    </row>
    <row r="42" spans="1:10" x14ac:dyDescent="0.25">
      <c r="A42" s="2" t="s">
        <v>29</v>
      </c>
      <c r="B42" s="2">
        <v>86</v>
      </c>
      <c r="C42" s="2">
        <v>1.6</v>
      </c>
      <c r="D42" s="2">
        <v>20.100000000000001</v>
      </c>
      <c r="E42" s="2">
        <v>0.1</v>
      </c>
      <c r="F42" s="2">
        <v>140</v>
      </c>
      <c r="G42" s="2">
        <v>120.4</v>
      </c>
      <c r="H42" s="2">
        <v>2.2400000000000002</v>
      </c>
      <c r="I42" s="2">
        <v>28.14</v>
      </c>
      <c r="J42" s="2">
        <v>0.14000000000000001</v>
      </c>
    </row>
    <row r="43" spans="1:10" x14ac:dyDescent="0.25">
      <c r="A43" s="2" t="s">
        <v>30</v>
      </c>
      <c r="B43" s="2">
        <v>68</v>
      </c>
      <c r="C43" s="2">
        <v>12.3</v>
      </c>
      <c r="D43" s="2">
        <v>4.4000000000000004</v>
      </c>
      <c r="E43" s="2">
        <v>0.2</v>
      </c>
      <c r="F43" s="2">
        <v>125</v>
      </c>
      <c r="G43" s="2">
        <f>B43*F43/100</f>
        <v>85</v>
      </c>
      <c r="H43" s="2">
        <f>C43*F43/100</f>
        <v>15.375</v>
      </c>
      <c r="I43" s="2">
        <f>D43*F43/100</f>
        <v>5.5</v>
      </c>
      <c r="J43" s="2">
        <f>E43*F43/100</f>
        <v>0.25</v>
      </c>
    </row>
    <row r="44" spans="1:10" x14ac:dyDescent="0.25">
      <c r="A44" s="2" t="s">
        <v>31</v>
      </c>
      <c r="B44" s="2">
        <v>40</v>
      </c>
      <c r="C44" s="2">
        <v>1.1000000000000001</v>
      </c>
      <c r="D44" s="2">
        <v>9.3000000000000007</v>
      </c>
      <c r="E44" s="2">
        <v>0.1</v>
      </c>
      <c r="F44" s="2">
        <v>53</v>
      </c>
      <c r="G44" s="2">
        <v>21.2</v>
      </c>
      <c r="H44" s="2">
        <v>0.58300000000000007</v>
      </c>
      <c r="I44" s="2">
        <v>4.9290000000000003</v>
      </c>
      <c r="J44" s="2">
        <v>5.3000000000000012E-2</v>
      </c>
    </row>
    <row r="45" spans="1:10" x14ac:dyDescent="0.25">
      <c r="A45" s="2" t="s">
        <v>32</v>
      </c>
      <c r="B45" s="2">
        <v>149</v>
      </c>
      <c r="C45" s="2">
        <v>6.4</v>
      </c>
      <c r="D45" s="2">
        <v>27.5</v>
      </c>
      <c r="E45" s="2">
        <v>0.2</v>
      </c>
      <c r="F45" s="2">
        <v>7</v>
      </c>
      <c r="G45" s="2">
        <v>10.43</v>
      </c>
      <c r="H45" s="2">
        <v>0.44800000000000012</v>
      </c>
      <c r="I45" s="2">
        <v>1.925</v>
      </c>
      <c r="J45" s="2">
        <v>1.4E-2</v>
      </c>
    </row>
    <row r="46" spans="1:10" x14ac:dyDescent="0.25">
      <c r="A46" s="2" t="s">
        <v>33</v>
      </c>
      <c r="B46" s="2">
        <v>900</v>
      </c>
      <c r="C46" s="2">
        <v>0</v>
      </c>
      <c r="D46" s="2">
        <v>0</v>
      </c>
      <c r="E46" s="2">
        <v>100</v>
      </c>
      <c r="F46" s="2">
        <v>10</v>
      </c>
      <c r="G46" s="2">
        <v>90</v>
      </c>
      <c r="H46" s="2">
        <v>0</v>
      </c>
      <c r="I46" s="2">
        <v>0</v>
      </c>
      <c r="J46" s="2">
        <v>10</v>
      </c>
    </row>
    <row r="47" spans="1:10" x14ac:dyDescent="0.25">
      <c r="A47" s="2" t="s">
        <v>34</v>
      </c>
      <c r="B47" s="2">
        <v>18</v>
      </c>
      <c r="C47" s="2">
        <v>0.9</v>
      </c>
      <c r="D47" s="2">
        <v>3.9</v>
      </c>
      <c r="E47" s="2">
        <v>0.2</v>
      </c>
      <c r="F47" s="2">
        <v>80</v>
      </c>
      <c r="G47" s="2">
        <v>14.4</v>
      </c>
      <c r="H47" s="2">
        <v>0.72</v>
      </c>
      <c r="I47" s="2">
        <v>3.12</v>
      </c>
      <c r="J47" s="2">
        <v>0.16</v>
      </c>
    </row>
    <row r="48" spans="1:10" x14ac:dyDescent="0.25">
      <c r="A48" s="2" t="s">
        <v>38</v>
      </c>
      <c r="B48" s="2">
        <v>150</v>
      </c>
      <c r="C48" s="2">
        <v>12.5</v>
      </c>
      <c r="D48" s="2">
        <v>0.5</v>
      </c>
      <c r="E48" s="2">
        <v>11.1</v>
      </c>
      <c r="F48" s="4">
        <v>58</v>
      </c>
      <c r="G48" s="4">
        <v>87</v>
      </c>
      <c r="H48" s="4">
        <v>7.25</v>
      </c>
      <c r="I48" s="4">
        <v>0.28999999999999998</v>
      </c>
      <c r="J48" s="4">
        <v>6.46</v>
      </c>
    </row>
    <row r="49" spans="1:10" x14ac:dyDescent="0.25">
      <c r="A49" s="23" t="s">
        <v>18</v>
      </c>
      <c r="B49" s="23"/>
      <c r="C49" s="23"/>
      <c r="D49" s="23"/>
      <c r="E49" s="23"/>
      <c r="F49" s="23">
        <f>SUM(F37:F48)</f>
        <v>560.54999999999995</v>
      </c>
      <c r="G49" s="23">
        <f>SUM(G37:G48)</f>
        <v>728.72649999999999</v>
      </c>
      <c r="H49" s="23">
        <f>SUM(H37:H48)</f>
        <v>38.172600000000003</v>
      </c>
      <c r="I49" s="23">
        <f>SUM(I37:I48)</f>
        <v>96.486530000000016</v>
      </c>
      <c r="J49" s="23">
        <f>SUM(J37:J48)</f>
        <v>20.297089</v>
      </c>
    </row>
    <row r="52" spans="1:10" x14ac:dyDescent="0.25">
      <c r="A52" s="36" t="s">
        <v>108</v>
      </c>
      <c r="B52" s="37"/>
      <c r="C52" s="37"/>
      <c r="D52" s="37"/>
      <c r="E52" s="37"/>
      <c r="F52" s="37"/>
      <c r="G52" s="37"/>
      <c r="H52" s="37"/>
      <c r="I52" s="37"/>
      <c r="J52" s="38"/>
    </row>
    <row r="53" spans="1:10" x14ac:dyDescent="0.25">
      <c r="A53" s="1" t="s">
        <v>0</v>
      </c>
      <c r="B53" s="1" t="s">
        <v>1</v>
      </c>
      <c r="C53" s="1" t="s">
        <v>2</v>
      </c>
      <c r="D53" s="1" t="s">
        <v>3</v>
      </c>
      <c r="E53" s="1" t="s">
        <v>4</v>
      </c>
      <c r="F53" s="1" t="s">
        <v>114</v>
      </c>
      <c r="G53" s="1" t="s">
        <v>5</v>
      </c>
      <c r="H53" s="1" t="s">
        <v>6</v>
      </c>
      <c r="I53" s="1" t="s">
        <v>7</v>
      </c>
      <c r="J53" s="1" t="s">
        <v>8</v>
      </c>
    </row>
    <row r="54" spans="1:10" x14ac:dyDescent="0.25">
      <c r="A54" s="2" t="s">
        <v>50</v>
      </c>
      <c r="B54" s="2">
        <v>43</v>
      </c>
      <c r="C54" s="2">
        <v>2.6</v>
      </c>
      <c r="D54" s="2">
        <v>5.9</v>
      </c>
      <c r="E54" s="2">
        <v>0</v>
      </c>
      <c r="F54" s="2">
        <f>300</f>
        <v>300</v>
      </c>
      <c r="G54" s="2">
        <f>B54*F54/100</f>
        <v>129</v>
      </c>
      <c r="H54" s="2">
        <f>C54*F54/100</f>
        <v>7.8</v>
      </c>
      <c r="I54" s="2">
        <f>D54*F54/100</f>
        <v>17.7</v>
      </c>
      <c r="J54" s="2">
        <f>E54*F54/100</f>
        <v>0</v>
      </c>
    </row>
    <row r="55" spans="1:10" x14ac:dyDescent="0.25">
      <c r="A55" s="2" t="s">
        <v>29</v>
      </c>
      <c r="B55" s="2">
        <v>86</v>
      </c>
      <c r="C55" s="2">
        <v>1.6</v>
      </c>
      <c r="D55" s="2">
        <v>20.100000000000001</v>
      </c>
      <c r="E55" s="2">
        <v>0.1</v>
      </c>
      <c r="F55" s="2">
        <v>140</v>
      </c>
      <c r="G55" s="2">
        <v>120.4</v>
      </c>
      <c r="H55" s="2">
        <v>2.2400000000000002</v>
      </c>
      <c r="I55" s="2">
        <v>28.14</v>
      </c>
      <c r="J55" s="2">
        <v>0.14000000000000001</v>
      </c>
    </row>
    <row r="56" spans="1:10" x14ac:dyDescent="0.25">
      <c r="A56" s="3" t="s">
        <v>30</v>
      </c>
      <c r="B56" s="3">
        <v>68</v>
      </c>
      <c r="C56" s="3">
        <v>12.3</v>
      </c>
      <c r="D56" s="3">
        <v>4.4000000000000004</v>
      </c>
      <c r="E56" s="3">
        <v>0.2</v>
      </c>
      <c r="F56" s="3">
        <v>125</v>
      </c>
      <c r="G56" s="3">
        <f>G43</f>
        <v>85</v>
      </c>
      <c r="H56" s="3">
        <f>H43</f>
        <v>15.375</v>
      </c>
      <c r="I56" s="3">
        <f>I43</f>
        <v>5.5</v>
      </c>
      <c r="J56" s="3">
        <f>J43</f>
        <v>0.25</v>
      </c>
    </row>
    <row r="57" spans="1:10" x14ac:dyDescent="0.25">
      <c r="A57" s="26" t="s">
        <v>31</v>
      </c>
      <c r="B57" s="26">
        <v>40</v>
      </c>
      <c r="C57" s="26">
        <v>1.1000000000000001</v>
      </c>
      <c r="D57" s="26">
        <v>9.3000000000000007</v>
      </c>
      <c r="E57" s="26">
        <v>0.1</v>
      </c>
      <c r="F57" s="26">
        <v>53</v>
      </c>
      <c r="G57" s="26">
        <v>21.2</v>
      </c>
      <c r="H57" s="26">
        <v>0.58300000000000007</v>
      </c>
      <c r="I57" s="26">
        <v>4.9290000000000003</v>
      </c>
      <c r="J57" s="26">
        <v>5.3000000000000012E-2</v>
      </c>
    </row>
    <row r="58" spans="1:10" x14ac:dyDescent="0.25">
      <c r="A58" s="2" t="s">
        <v>32</v>
      </c>
      <c r="B58" s="2">
        <v>149</v>
      </c>
      <c r="C58" s="2">
        <v>6.4</v>
      </c>
      <c r="D58" s="2">
        <v>27.5</v>
      </c>
      <c r="E58" s="2">
        <v>0.2</v>
      </c>
      <c r="F58" s="2">
        <v>7</v>
      </c>
      <c r="G58" s="2">
        <v>10.43</v>
      </c>
      <c r="H58" s="2">
        <v>0.44800000000000012</v>
      </c>
      <c r="I58" s="2">
        <v>1.925</v>
      </c>
      <c r="J58" s="2">
        <v>1.4E-2</v>
      </c>
    </row>
    <row r="59" spans="1:10" x14ac:dyDescent="0.25">
      <c r="A59" s="2" t="s">
        <v>33</v>
      </c>
      <c r="B59" s="2">
        <v>900</v>
      </c>
      <c r="C59" s="2">
        <v>0</v>
      </c>
      <c r="D59" s="2">
        <v>0</v>
      </c>
      <c r="E59" s="2">
        <v>100</v>
      </c>
      <c r="F59" s="2">
        <v>10</v>
      </c>
      <c r="G59" s="2">
        <v>90</v>
      </c>
      <c r="H59" s="2">
        <v>0</v>
      </c>
      <c r="I59" s="2">
        <v>0</v>
      </c>
      <c r="J59" s="2">
        <v>10</v>
      </c>
    </row>
    <row r="60" spans="1:10" x14ac:dyDescent="0.25">
      <c r="A60" s="2" t="s">
        <v>34</v>
      </c>
      <c r="B60" s="2">
        <v>18</v>
      </c>
      <c r="C60" s="2">
        <v>0.9</v>
      </c>
      <c r="D60" s="2">
        <v>3.9</v>
      </c>
      <c r="E60" s="2">
        <v>0.2</v>
      </c>
      <c r="F60" s="2">
        <v>80</v>
      </c>
      <c r="G60" s="2">
        <v>14.4</v>
      </c>
      <c r="H60" s="2">
        <v>0.72</v>
      </c>
      <c r="I60" s="2">
        <v>3.12</v>
      </c>
      <c r="J60" s="2">
        <v>0.16</v>
      </c>
    </row>
    <row r="61" spans="1:10" x14ac:dyDescent="0.25">
      <c r="A61" s="2" t="s">
        <v>38</v>
      </c>
      <c r="B61" s="2">
        <v>150</v>
      </c>
      <c r="C61" s="2">
        <v>12.5</v>
      </c>
      <c r="D61" s="2">
        <v>0.5</v>
      </c>
      <c r="E61" s="2">
        <v>11.1</v>
      </c>
      <c r="F61" s="6">
        <v>58</v>
      </c>
      <c r="G61" s="6">
        <v>87</v>
      </c>
      <c r="H61" s="6">
        <v>7.25</v>
      </c>
      <c r="I61" s="6">
        <v>0.28999999999999998</v>
      </c>
      <c r="J61" s="6">
        <v>6.46</v>
      </c>
    </row>
    <row r="62" spans="1:10" x14ac:dyDescent="0.25">
      <c r="A62" s="23" t="s">
        <v>18</v>
      </c>
      <c r="B62" s="23"/>
      <c r="C62" s="23"/>
      <c r="D62" s="23"/>
      <c r="E62" s="23"/>
      <c r="F62" s="23">
        <f>SUM(F54:F61)</f>
        <v>773</v>
      </c>
      <c r="G62" s="23">
        <f>SUM(G54:G61)</f>
        <v>557.42999999999995</v>
      </c>
      <c r="H62" s="23">
        <f>SUM(H54:H61)</f>
        <v>34.415999999999997</v>
      </c>
      <c r="I62" s="23">
        <f>SUM(I54:I61)</f>
        <v>61.603999999999999</v>
      </c>
      <c r="J62" s="23">
        <f>SUM(J54:J61)</f>
        <v>17.077000000000002</v>
      </c>
    </row>
    <row r="64" spans="1:10" x14ac:dyDescent="0.25">
      <c r="A64" s="36" t="s">
        <v>109</v>
      </c>
      <c r="B64" s="37"/>
      <c r="C64" s="37"/>
      <c r="D64" s="37"/>
      <c r="E64" s="37"/>
      <c r="F64" s="37"/>
      <c r="G64" s="37"/>
      <c r="H64" s="37"/>
      <c r="I64" s="37"/>
      <c r="J64" s="38"/>
    </row>
    <row r="65" spans="1:10" x14ac:dyDescent="0.25">
      <c r="A65" s="1" t="s">
        <v>0</v>
      </c>
      <c r="B65" s="1" t="s">
        <v>1</v>
      </c>
      <c r="C65" s="1" t="s">
        <v>2</v>
      </c>
      <c r="D65" s="1" t="s">
        <v>3</v>
      </c>
      <c r="E65" s="1" t="s">
        <v>4</v>
      </c>
      <c r="F65" s="1" t="s">
        <v>113</v>
      </c>
      <c r="G65" s="1" t="s">
        <v>5</v>
      </c>
      <c r="H65" s="1" t="s">
        <v>6</v>
      </c>
      <c r="I65" s="1" t="s">
        <v>7</v>
      </c>
      <c r="J65" s="1" t="s">
        <v>8</v>
      </c>
    </row>
    <row r="66" spans="1:10" x14ac:dyDescent="0.25">
      <c r="A66" s="2" t="s">
        <v>28</v>
      </c>
      <c r="B66" s="2">
        <v>320</v>
      </c>
      <c r="C66" s="2">
        <v>24.5</v>
      </c>
      <c r="D66" s="2">
        <v>41</v>
      </c>
      <c r="E66" s="2">
        <v>1.2</v>
      </c>
      <c r="F66" s="2">
        <v>14.5985</v>
      </c>
      <c r="G66" s="2">
        <v>46.715200000000003</v>
      </c>
      <c r="H66" s="2">
        <v>3.5766325000000001</v>
      </c>
      <c r="I66" s="2">
        <v>5.985385</v>
      </c>
      <c r="J66" s="2">
        <v>0.175182</v>
      </c>
    </row>
    <row r="67" spans="1:10" x14ac:dyDescent="0.25">
      <c r="A67" s="2" t="s">
        <v>120</v>
      </c>
      <c r="B67" s="2">
        <v>348</v>
      </c>
      <c r="C67" s="2">
        <f>18.6</f>
        <v>18.600000000000001</v>
      </c>
      <c r="D67" s="2">
        <v>47.5</v>
      </c>
      <c r="E67" s="2">
        <f>6.1</f>
        <v>6.1</v>
      </c>
      <c r="F67" s="2">
        <v>14.5985</v>
      </c>
      <c r="G67" s="2">
        <f>B67*F67/100</f>
        <v>50.802780000000006</v>
      </c>
      <c r="H67" s="2">
        <v>3.1240790000000001</v>
      </c>
      <c r="I67" s="2">
        <v>6.9342874999999999</v>
      </c>
      <c r="J67" s="2">
        <v>0.13138649999999999</v>
      </c>
    </row>
    <row r="68" spans="1:10" x14ac:dyDescent="0.25">
      <c r="A68" s="2" t="s">
        <v>93</v>
      </c>
      <c r="B68" s="2">
        <v>314</v>
      </c>
      <c r="C68" s="2">
        <v>20.100000000000001</v>
      </c>
      <c r="D68" s="2">
        <v>44.2</v>
      </c>
      <c r="E68" s="2">
        <v>2.4</v>
      </c>
      <c r="F68" s="2">
        <v>14.5985</v>
      </c>
      <c r="G68" s="2">
        <v>45.839289999999998</v>
      </c>
      <c r="H68" s="2">
        <v>2.9342985000000001</v>
      </c>
      <c r="I68" s="2">
        <v>6.4525370000000004</v>
      </c>
      <c r="J68" s="2">
        <v>0.35036400000000001</v>
      </c>
    </row>
    <row r="69" spans="1:10" x14ac:dyDescent="0.25">
      <c r="A69" s="2" t="s">
        <v>92</v>
      </c>
      <c r="B69" s="2">
        <v>292</v>
      </c>
      <c r="C69" s="2">
        <v>18.100000000000001</v>
      </c>
      <c r="D69" s="2">
        <v>40</v>
      </c>
      <c r="E69" s="2">
        <v>0.3</v>
      </c>
      <c r="F69" s="2">
        <v>14.5985</v>
      </c>
      <c r="G69" s="2">
        <v>42.62762</v>
      </c>
      <c r="H69" s="2">
        <v>2.6423285000000001</v>
      </c>
      <c r="I69" s="2">
        <v>5.8393999999999986</v>
      </c>
      <c r="J69" s="2">
        <v>4.3795500000000001E-2</v>
      </c>
    </row>
    <row r="70" spans="1:10" x14ac:dyDescent="0.25">
      <c r="A70" s="2" t="s">
        <v>91</v>
      </c>
      <c r="B70" s="2">
        <v>292</v>
      </c>
      <c r="C70" s="2">
        <v>21.4</v>
      </c>
      <c r="D70" s="2">
        <f>40</f>
        <v>40</v>
      </c>
      <c r="E70" s="2">
        <f>1</f>
        <v>1</v>
      </c>
      <c r="F70" s="2">
        <v>14.5985</v>
      </c>
      <c r="G70" s="2">
        <v>46.715200000000003</v>
      </c>
      <c r="H70" s="2">
        <v>3.1240790000000001</v>
      </c>
      <c r="I70" s="2">
        <v>6.9342874999999999</v>
      </c>
      <c r="J70" s="2">
        <v>0.13138649999999999</v>
      </c>
    </row>
    <row r="71" spans="1:10" x14ac:dyDescent="0.25">
      <c r="A71" s="2" t="s">
        <v>90</v>
      </c>
      <c r="B71" s="2">
        <f>308</f>
        <v>308</v>
      </c>
      <c r="C71" s="2">
        <f>22</f>
        <v>22</v>
      </c>
      <c r="D71" s="2">
        <f>41</f>
        <v>41</v>
      </c>
      <c r="E71" s="2">
        <f>1.8</f>
        <v>1.8</v>
      </c>
      <c r="F71" s="2">
        <v>14.5985</v>
      </c>
      <c r="G71" s="2">
        <f>B71*F71/100</f>
        <v>44.963380000000001</v>
      </c>
      <c r="H71" s="2">
        <f>C71*F71/100</f>
        <v>3.2116699999999998</v>
      </c>
      <c r="I71" s="2">
        <f>D71*F71/100</f>
        <v>5.985385</v>
      </c>
      <c r="J71" s="2">
        <v>0.145985</v>
      </c>
    </row>
    <row r="72" spans="1:10" x14ac:dyDescent="0.25">
      <c r="A72" s="5" t="s">
        <v>29</v>
      </c>
      <c r="B72" s="5">
        <v>86</v>
      </c>
      <c r="C72" s="5">
        <v>1.6</v>
      </c>
      <c r="D72" s="5">
        <v>20.100000000000001</v>
      </c>
      <c r="E72" s="5">
        <v>0.1</v>
      </c>
      <c r="F72" s="5">
        <v>140</v>
      </c>
      <c r="G72" s="5">
        <v>120.4</v>
      </c>
      <c r="H72" s="5">
        <v>2.2400000000000002</v>
      </c>
      <c r="I72" s="5">
        <v>28.14</v>
      </c>
      <c r="J72" s="5">
        <v>0.14000000000000001</v>
      </c>
    </row>
    <row r="73" spans="1:10" x14ac:dyDescent="0.25">
      <c r="A73" s="2" t="s">
        <v>30</v>
      </c>
      <c r="B73" s="2">
        <v>68</v>
      </c>
      <c r="C73" s="2">
        <v>12.3</v>
      </c>
      <c r="D73" s="2">
        <v>4.4000000000000004</v>
      </c>
      <c r="E73" s="2">
        <v>0.2</v>
      </c>
      <c r="F73" s="2">
        <v>125</v>
      </c>
      <c r="G73" s="2">
        <v>86</v>
      </c>
      <c r="H73" s="2">
        <v>15.4</v>
      </c>
      <c r="I73" s="2">
        <v>5.6</v>
      </c>
      <c r="J73" s="2">
        <v>0.25</v>
      </c>
    </row>
    <row r="74" spans="1:10" x14ac:dyDescent="0.25">
      <c r="A74" s="2" t="s">
        <v>31</v>
      </c>
      <c r="B74" s="2">
        <v>40</v>
      </c>
      <c r="C74" s="2">
        <v>1.1000000000000001</v>
      </c>
      <c r="D74" s="2">
        <v>9.3000000000000007</v>
      </c>
      <c r="E74" s="2">
        <v>0.1</v>
      </c>
      <c r="F74" s="2">
        <v>53</v>
      </c>
      <c r="G74" s="2">
        <v>21.2</v>
      </c>
      <c r="H74" s="2">
        <v>0.58300000000000007</v>
      </c>
      <c r="I74" s="2">
        <v>4.9290000000000003</v>
      </c>
      <c r="J74" s="2">
        <v>5.3000000000000012E-2</v>
      </c>
    </row>
    <row r="75" spans="1:10" x14ac:dyDescent="0.25">
      <c r="A75" s="2" t="s">
        <v>32</v>
      </c>
      <c r="B75" s="2">
        <v>149</v>
      </c>
      <c r="C75" s="2">
        <v>6.4</v>
      </c>
      <c r="D75" s="2">
        <v>27.5</v>
      </c>
      <c r="E75" s="2">
        <v>0.2</v>
      </c>
      <c r="F75" s="2">
        <v>7</v>
      </c>
      <c r="G75" s="2">
        <v>10.43</v>
      </c>
      <c r="H75" s="2">
        <v>0.44800000000000012</v>
      </c>
      <c r="I75" s="2">
        <v>1.925</v>
      </c>
      <c r="J75" s="2">
        <v>1.4E-2</v>
      </c>
    </row>
    <row r="76" spans="1:10" x14ac:dyDescent="0.25">
      <c r="A76" s="2" t="s">
        <v>33</v>
      </c>
      <c r="B76" s="2">
        <v>900</v>
      </c>
      <c r="C76" s="2">
        <v>0</v>
      </c>
      <c r="D76" s="2">
        <v>0</v>
      </c>
      <c r="E76" s="2">
        <v>100</v>
      </c>
      <c r="F76" s="2">
        <v>10</v>
      </c>
      <c r="G76" s="2">
        <v>90</v>
      </c>
      <c r="H76" s="2">
        <v>0</v>
      </c>
      <c r="I76" s="2">
        <v>0</v>
      </c>
      <c r="J76" s="2">
        <v>10</v>
      </c>
    </row>
    <row r="77" spans="1:10" x14ac:dyDescent="0.25">
      <c r="A77" s="2" t="s">
        <v>34</v>
      </c>
      <c r="B77" s="2">
        <v>18</v>
      </c>
      <c r="C77" s="2">
        <v>0.9</v>
      </c>
      <c r="D77" s="2">
        <v>3.9</v>
      </c>
      <c r="E77" s="2">
        <v>0.2</v>
      </c>
      <c r="F77" s="2">
        <v>80</v>
      </c>
      <c r="G77" s="2">
        <v>14.4</v>
      </c>
      <c r="H77" s="2">
        <v>0.72</v>
      </c>
      <c r="I77" s="2">
        <v>3.12</v>
      </c>
      <c r="J77" s="2">
        <v>0.16</v>
      </c>
    </row>
    <row r="78" spans="1:10" x14ac:dyDescent="0.25">
      <c r="A78" s="5" t="s">
        <v>38</v>
      </c>
      <c r="B78" s="5">
        <v>68</v>
      </c>
      <c r="C78" s="5">
        <v>12.5</v>
      </c>
      <c r="D78" s="5">
        <v>0.5</v>
      </c>
      <c r="E78" s="5">
        <v>11.1</v>
      </c>
      <c r="F78" s="5">
        <v>58</v>
      </c>
      <c r="G78" s="5">
        <v>87</v>
      </c>
      <c r="H78" s="5">
        <v>7.25</v>
      </c>
      <c r="I78" s="5">
        <v>0.28999999999999998</v>
      </c>
      <c r="J78" s="5">
        <v>6.46</v>
      </c>
    </row>
    <row r="79" spans="1:10" x14ac:dyDescent="0.25">
      <c r="A79" s="23" t="s">
        <v>23</v>
      </c>
      <c r="B79" s="23"/>
      <c r="C79" s="23"/>
      <c r="D79" s="23"/>
      <c r="E79" s="23"/>
      <c r="F79" s="23">
        <f>SUM(F66:F78)</f>
        <v>560.59100000000001</v>
      </c>
      <c r="G79" s="23">
        <f>SUM(G66:G78)</f>
        <v>707.09347000000002</v>
      </c>
      <c r="H79" s="23">
        <f>SUM(H66:H78)</f>
        <v>45.254087499999997</v>
      </c>
      <c r="I79" s="23">
        <f>SUM(I66:I78)</f>
        <v>82.135282000000004</v>
      </c>
      <c r="J79" s="23">
        <f>SUM(J66:J78)</f>
        <v>18.055099500000001</v>
      </c>
    </row>
    <row r="81" spans="1:10" x14ac:dyDescent="0.25">
      <c r="A81" s="36" t="s">
        <v>110</v>
      </c>
      <c r="B81" s="37"/>
      <c r="C81" s="37"/>
      <c r="D81" s="37"/>
      <c r="E81" s="37"/>
      <c r="F81" s="37"/>
      <c r="G81" s="37"/>
      <c r="H81" s="37"/>
      <c r="I81" s="37"/>
      <c r="J81" s="38"/>
    </row>
    <row r="82" spans="1:10" x14ac:dyDescent="0.25">
      <c r="A82" s="1" t="s">
        <v>0</v>
      </c>
      <c r="B82" s="1" t="s">
        <v>1</v>
      </c>
      <c r="C82" s="1" t="s">
        <v>2</v>
      </c>
      <c r="D82" s="1" t="s">
        <v>3</v>
      </c>
      <c r="E82" s="1" t="s">
        <v>4</v>
      </c>
      <c r="F82" s="1" t="s">
        <v>113</v>
      </c>
      <c r="G82" s="1" t="s">
        <v>5</v>
      </c>
      <c r="H82" s="1" t="s">
        <v>6</v>
      </c>
      <c r="I82" s="1" t="s">
        <v>7</v>
      </c>
      <c r="J82" s="1" t="s">
        <v>8</v>
      </c>
    </row>
    <row r="83" spans="1:10" x14ac:dyDescent="0.25">
      <c r="A83" s="2" t="s">
        <v>39</v>
      </c>
      <c r="B83" s="2">
        <v>27</v>
      </c>
      <c r="C83" s="2">
        <v>2.9</v>
      </c>
      <c r="D83" s="2">
        <v>1.6</v>
      </c>
      <c r="E83" s="2">
        <v>0.4</v>
      </c>
      <c r="F83" s="2">
        <v>175</v>
      </c>
      <c r="G83" s="2">
        <v>47.25</v>
      </c>
      <c r="H83" s="2">
        <v>5.0750000000000002</v>
      </c>
      <c r="I83" s="2">
        <v>2.8</v>
      </c>
      <c r="J83" s="2">
        <v>0.7</v>
      </c>
    </row>
    <row r="84" spans="1:10" x14ac:dyDescent="0.25">
      <c r="A84" s="2" t="s">
        <v>40</v>
      </c>
      <c r="B84" s="2">
        <v>29</v>
      </c>
      <c r="C84" s="2">
        <v>3.9</v>
      </c>
      <c r="D84" s="2">
        <v>4</v>
      </c>
      <c r="E84" s="2">
        <v>0.4</v>
      </c>
      <c r="F84" s="2">
        <v>175</v>
      </c>
      <c r="G84" s="2">
        <v>50.75</v>
      </c>
      <c r="H84" s="2">
        <v>6.8250000000000002</v>
      </c>
      <c r="I84" s="2">
        <v>7</v>
      </c>
      <c r="J84" s="2">
        <v>0.7</v>
      </c>
    </row>
    <row r="85" spans="1:10" x14ac:dyDescent="0.25">
      <c r="A85" s="2" t="s">
        <v>41</v>
      </c>
      <c r="B85" s="2">
        <v>41</v>
      </c>
      <c r="C85" s="2">
        <v>1</v>
      </c>
      <c r="D85" s="2">
        <v>9.6</v>
      </c>
      <c r="E85" s="2">
        <v>0.2</v>
      </c>
      <c r="F85" s="2">
        <v>175</v>
      </c>
      <c r="G85" s="2">
        <v>71.75</v>
      </c>
      <c r="H85" s="2">
        <v>1.75</v>
      </c>
      <c r="I85" s="2">
        <v>16.8</v>
      </c>
      <c r="J85" s="2">
        <v>0.35</v>
      </c>
    </row>
    <row r="86" spans="1:10" x14ac:dyDescent="0.25">
      <c r="A86" s="2" t="s">
        <v>143</v>
      </c>
      <c r="B86" s="2">
        <v>494</v>
      </c>
      <c r="C86" s="2">
        <v>24</v>
      </c>
      <c r="D86" s="2">
        <v>1.7</v>
      </c>
      <c r="E86" s="2">
        <v>37</v>
      </c>
      <c r="F86" s="2">
        <v>50</v>
      </c>
      <c r="G86" s="2">
        <f>B86*$F$86/100</f>
        <v>247</v>
      </c>
      <c r="H86" s="2">
        <f t="shared" ref="H86:J86" si="5">C86*$F$86/100</f>
        <v>12</v>
      </c>
      <c r="I86" s="2">
        <f t="shared" si="5"/>
        <v>0.85</v>
      </c>
      <c r="J86" s="2">
        <f t="shared" si="5"/>
        <v>18.5</v>
      </c>
    </row>
    <row r="87" spans="1:10" x14ac:dyDescent="0.25">
      <c r="A87" s="2" t="s">
        <v>16</v>
      </c>
      <c r="B87" s="2">
        <v>89</v>
      </c>
      <c r="C87" s="2">
        <v>1.1000000000000001</v>
      </c>
      <c r="D87" s="2">
        <v>22.8</v>
      </c>
      <c r="E87" s="2">
        <v>0.3</v>
      </c>
      <c r="F87" s="2">
        <v>120</v>
      </c>
      <c r="G87" s="2">
        <v>106.8</v>
      </c>
      <c r="H87" s="2">
        <v>1.32</v>
      </c>
      <c r="I87" s="2">
        <v>27.36</v>
      </c>
      <c r="J87" s="2">
        <v>0.36</v>
      </c>
    </row>
    <row r="88" spans="1:10" x14ac:dyDescent="0.25">
      <c r="A88" s="2" t="s">
        <v>42</v>
      </c>
      <c r="B88" s="2">
        <v>43</v>
      </c>
      <c r="C88" s="2">
        <v>1.6</v>
      </c>
      <c r="D88" s="2">
        <v>9.6</v>
      </c>
      <c r="E88" s="2">
        <v>0.1</v>
      </c>
      <c r="F88" s="2">
        <v>45</v>
      </c>
      <c r="G88" s="2">
        <v>19.350000000000001</v>
      </c>
      <c r="H88" s="2">
        <v>0.72</v>
      </c>
      <c r="I88" s="2">
        <v>4.32</v>
      </c>
      <c r="J88" s="2">
        <v>4.4999999999999998E-2</v>
      </c>
    </row>
    <row r="89" spans="1:10" x14ac:dyDescent="0.25">
      <c r="A89" s="2" t="s">
        <v>43</v>
      </c>
      <c r="B89" s="2">
        <v>354</v>
      </c>
      <c r="C89" s="2">
        <v>7.8</v>
      </c>
      <c r="D89" s="2">
        <v>64.900000000000006</v>
      </c>
      <c r="E89" s="2">
        <v>10</v>
      </c>
      <c r="F89" s="2">
        <v>10</v>
      </c>
      <c r="G89" s="2">
        <v>35.4</v>
      </c>
      <c r="H89" s="2">
        <v>0.78</v>
      </c>
      <c r="I89" s="2">
        <v>6.49</v>
      </c>
      <c r="J89" s="2">
        <v>1</v>
      </c>
    </row>
    <row r="90" spans="1:10" x14ac:dyDescent="0.25">
      <c r="A90" s="2" t="s">
        <v>44</v>
      </c>
      <c r="B90" s="2">
        <v>80</v>
      </c>
      <c r="C90" s="2">
        <v>1.8</v>
      </c>
      <c r="D90" s="2">
        <v>17.8</v>
      </c>
      <c r="E90" s="2">
        <v>0.8</v>
      </c>
      <c r="F90" s="2">
        <v>10</v>
      </c>
      <c r="G90" s="2">
        <v>8</v>
      </c>
      <c r="H90" s="2">
        <v>0.18</v>
      </c>
      <c r="I90" s="2">
        <v>1.78</v>
      </c>
      <c r="J90" s="2">
        <v>0.08</v>
      </c>
    </row>
    <row r="91" spans="1:10" x14ac:dyDescent="0.25">
      <c r="A91" s="23" t="s">
        <v>45</v>
      </c>
      <c r="B91" s="23"/>
      <c r="C91" s="23"/>
      <c r="D91" s="23"/>
      <c r="E91" s="23"/>
      <c r="F91" s="23">
        <v>760</v>
      </c>
      <c r="G91" s="23">
        <v>629.29999999999995</v>
      </c>
      <c r="H91" s="23">
        <v>32.15</v>
      </c>
      <c r="I91" s="23">
        <v>73.050000000000011</v>
      </c>
      <c r="J91" s="23">
        <v>27.734999999999999</v>
      </c>
    </row>
    <row r="93" spans="1:10" x14ac:dyDescent="0.25">
      <c r="A93" s="36" t="s">
        <v>111</v>
      </c>
      <c r="B93" s="37"/>
      <c r="C93" s="37"/>
      <c r="D93" s="37"/>
      <c r="E93" s="37"/>
      <c r="F93" s="37"/>
      <c r="G93" s="37"/>
      <c r="H93" s="37"/>
      <c r="I93" s="37"/>
      <c r="J93" s="38"/>
    </row>
    <row r="94" spans="1:10" x14ac:dyDescent="0.25">
      <c r="A94" s="1" t="s">
        <v>0</v>
      </c>
      <c r="B94" s="1" t="s">
        <v>1</v>
      </c>
      <c r="C94" s="1" t="s">
        <v>2</v>
      </c>
      <c r="D94" s="1" t="s">
        <v>3</v>
      </c>
      <c r="E94" s="1" t="s">
        <v>4</v>
      </c>
      <c r="F94" s="1" t="s">
        <v>113</v>
      </c>
      <c r="G94" s="1" t="s">
        <v>5</v>
      </c>
      <c r="H94" s="1" t="s">
        <v>6</v>
      </c>
      <c r="I94" s="1" t="s">
        <v>7</v>
      </c>
      <c r="J94" s="1" t="s">
        <v>8</v>
      </c>
    </row>
    <row r="95" spans="1:10" x14ac:dyDescent="0.25">
      <c r="A95" s="2" t="s">
        <v>46</v>
      </c>
      <c r="B95" s="2">
        <v>22</v>
      </c>
      <c r="C95" s="2">
        <v>1.4</v>
      </c>
      <c r="D95" s="2">
        <v>1.7</v>
      </c>
      <c r="E95" s="2">
        <v>0.2</v>
      </c>
      <c r="F95" s="2">
        <v>100</v>
      </c>
      <c r="G95" s="2">
        <v>22</v>
      </c>
      <c r="H95" s="2">
        <v>1.4</v>
      </c>
      <c r="I95" s="2">
        <v>1.7</v>
      </c>
      <c r="J95" s="2">
        <v>0.2</v>
      </c>
    </row>
    <row r="96" spans="1:10" x14ac:dyDescent="0.25">
      <c r="A96" s="2" t="s">
        <v>47</v>
      </c>
      <c r="B96" s="2">
        <v>23</v>
      </c>
      <c r="C96" s="2">
        <v>2.1</v>
      </c>
      <c r="D96" s="2">
        <v>2.4</v>
      </c>
      <c r="E96" s="2">
        <v>0.6</v>
      </c>
      <c r="F96" s="2">
        <v>215</v>
      </c>
      <c r="G96" s="2">
        <v>49.45</v>
      </c>
      <c r="H96" s="2">
        <v>4.5149999999999997</v>
      </c>
      <c r="I96" s="2">
        <v>5.16</v>
      </c>
      <c r="J96" s="2">
        <v>1.29</v>
      </c>
    </row>
    <row r="97" spans="1:10" x14ac:dyDescent="0.25">
      <c r="A97" s="2" t="s">
        <v>143</v>
      </c>
      <c r="B97" s="2">
        <v>494</v>
      </c>
      <c r="C97" s="2">
        <v>24</v>
      </c>
      <c r="D97" s="2">
        <v>1.7</v>
      </c>
      <c r="E97" s="2">
        <v>37</v>
      </c>
      <c r="F97" s="2">
        <v>20</v>
      </c>
      <c r="G97" s="2">
        <f>B97*$F$97/100</f>
        <v>98.8</v>
      </c>
      <c r="H97" s="2">
        <f>C97*$F$97/100</f>
        <v>4.8</v>
      </c>
      <c r="I97" s="2">
        <f>D97*$F$97/100</f>
        <v>0.34</v>
      </c>
      <c r="J97" s="2">
        <f>E97*$F$97/100</f>
        <v>7.4</v>
      </c>
    </row>
    <row r="98" spans="1:10" x14ac:dyDescent="0.25">
      <c r="A98" s="2" t="s">
        <v>49</v>
      </c>
      <c r="B98" s="2">
        <v>88</v>
      </c>
      <c r="C98" s="2">
        <v>0</v>
      </c>
      <c r="D98" s="2">
        <v>17</v>
      </c>
      <c r="E98" s="2">
        <v>0</v>
      </c>
      <c r="F98" s="2">
        <v>7</v>
      </c>
      <c r="G98" s="2">
        <v>6.16</v>
      </c>
      <c r="H98" s="2">
        <v>0</v>
      </c>
      <c r="I98" s="2">
        <v>1.19</v>
      </c>
      <c r="J98" s="2">
        <v>0</v>
      </c>
    </row>
    <row r="99" spans="1:10" x14ac:dyDescent="0.25">
      <c r="A99" s="23" t="s">
        <v>45</v>
      </c>
      <c r="B99" s="23"/>
      <c r="C99" s="23"/>
      <c r="D99" s="23"/>
      <c r="E99" s="23"/>
      <c r="F99" s="23">
        <v>407</v>
      </c>
      <c r="G99" s="23">
        <f>SUM(G95:G98)</f>
        <v>176.41</v>
      </c>
      <c r="H99" s="23">
        <f>SUM(H95:H98)</f>
        <v>10.715</v>
      </c>
      <c r="I99" s="23">
        <f>SUM(I95:I98)</f>
        <v>8.39</v>
      </c>
      <c r="J99" s="23">
        <f>SUM(J95:J98)</f>
        <v>8.89</v>
      </c>
    </row>
    <row r="100" spans="1:10" ht="22.5" customHeight="1" x14ac:dyDescent="0.25">
      <c r="A100" s="2"/>
      <c r="B100" s="19"/>
      <c r="C100" s="19"/>
      <c r="D100" s="19"/>
      <c r="E100" s="19"/>
      <c r="F100" s="19"/>
      <c r="G100" s="19"/>
      <c r="H100" s="19"/>
      <c r="I100" s="19"/>
    </row>
    <row r="101" spans="1:10" ht="31.5" customHeight="1" x14ac:dyDescent="1">
      <c r="A101" s="21"/>
      <c r="B101" s="18"/>
      <c r="C101" s="18"/>
      <c r="D101" s="20"/>
      <c r="E101" s="18"/>
      <c r="F101" s="18"/>
      <c r="G101" s="18"/>
      <c r="H101" s="18"/>
      <c r="I101" s="18"/>
    </row>
    <row r="102" spans="1:10" ht="34.5" customHeight="1" x14ac:dyDescent="0.45">
      <c r="A102" s="41" t="s">
        <v>112</v>
      </c>
      <c r="B102" s="42"/>
      <c r="C102" s="42"/>
      <c r="D102" s="42"/>
      <c r="E102" s="42"/>
      <c r="F102" s="42"/>
      <c r="G102" s="42"/>
      <c r="H102" s="42"/>
      <c r="I102" s="43"/>
    </row>
    <row r="103" spans="1:10" x14ac:dyDescent="0.25">
      <c r="A103" s="19"/>
      <c r="B103" s="2"/>
      <c r="C103" s="2"/>
      <c r="D103" s="2"/>
      <c r="E103" s="2"/>
      <c r="F103" s="2"/>
      <c r="G103" s="2"/>
      <c r="H103" s="19"/>
    </row>
    <row r="104" spans="1:10" ht="15" customHeight="1" x14ac:dyDescent="0.25">
      <c r="A104" s="36" t="s">
        <v>99</v>
      </c>
      <c r="B104" s="37"/>
      <c r="C104" s="38"/>
      <c r="D104" s="36" t="s">
        <v>98</v>
      </c>
      <c r="E104" s="37"/>
      <c r="F104" s="38"/>
      <c r="G104" s="36" t="s">
        <v>104</v>
      </c>
      <c r="H104" s="37"/>
      <c r="I104" s="38"/>
    </row>
    <row r="105" spans="1:10" ht="15" customHeight="1" x14ac:dyDescent="0.25">
      <c r="A105" s="7" t="s">
        <v>71</v>
      </c>
      <c r="B105" s="7" t="s">
        <v>70</v>
      </c>
      <c r="C105" s="7" t="s">
        <v>69</v>
      </c>
      <c r="D105" s="14" t="s">
        <v>71</v>
      </c>
      <c r="E105" s="14" t="s">
        <v>70</v>
      </c>
      <c r="F105" s="14" t="s">
        <v>69</v>
      </c>
      <c r="G105" s="16" t="s">
        <v>71</v>
      </c>
      <c r="H105" s="16" t="s">
        <v>70</v>
      </c>
      <c r="I105" s="16" t="s">
        <v>142</v>
      </c>
    </row>
    <row r="106" spans="1:10" x14ac:dyDescent="0.25">
      <c r="A106" s="8" t="s">
        <v>68</v>
      </c>
      <c r="B106" s="8">
        <v>96</v>
      </c>
      <c r="C106" s="8">
        <v>384</v>
      </c>
      <c r="D106" s="15" t="s">
        <v>68</v>
      </c>
      <c r="E106" s="15">
        <v>206</v>
      </c>
      <c r="F106" s="15">
        <v>824</v>
      </c>
      <c r="G106" s="17" t="s">
        <v>68</v>
      </c>
      <c r="H106" s="17">
        <f>150</f>
        <v>150</v>
      </c>
      <c r="I106" s="17">
        <f>H106*301/100</f>
        <v>451.5</v>
      </c>
    </row>
    <row r="107" spans="1:10" x14ac:dyDescent="0.25">
      <c r="A107" s="8" t="s">
        <v>67</v>
      </c>
      <c r="B107" s="8">
        <v>20</v>
      </c>
      <c r="C107" s="8">
        <v>80</v>
      </c>
      <c r="D107" s="15" t="s">
        <v>67</v>
      </c>
      <c r="E107" s="15">
        <v>22</v>
      </c>
      <c r="F107" s="15">
        <v>88</v>
      </c>
      <c r="G107" s="17" t="s">
        <v>67</v>
      </c>
      <c r="H107" s="17">
        <f>12.5</f>
        <v>12.5</v>
      </c>
      <c r="I107" s="17">
        <f t="shared" ref="I107:I123" si="6">H107*301/100</f>
        <v>37.625</v>
      </c>
    </row>
    <row r="108" spans="1:10" x14ac:dyDescent="0.25">
      <c r="A108" s="8" t="s">
        <v>66</v>
      </c>
      <c r="B108" s="8">
        <v>1.8</v>
      </c>
      <c r="C108" s="8">
        <v>7.2</v>
      </c>
      <c r="D108" s="15" t="s">
        <v>66</v>
      </c>
      <c r="E108" s="15">
        <v>13</v>
      </c>
      <c r="F108" s="15">
        <v>52</v>
      </c>
      <c r="G108" s="17" t="s">
        <v>66</v>
      </c>
      <c r="H108" s="17">
        <f>11.1</f>
        <v>11.1</v>
      </c>
      <c r="I108" s="17">
        <f t="shared" si="6"/>
        <v>33.411000000000001</v>
      </c>
    </row>
    <row r="109" spans="1:10" x14ac:dyDescent="0.25">
      <c r="A109" s="8" t="s">
        <v>65</v>
      </c>
      <c r="B109" s="8">
        <v>0.5</v>
      </c>
      <c r="C109" s="8">
        <v>2</v>
      </c>
      <c r="D109" s="15" t="s">
        <v>65</v>
      </c>
      <c r="E109" s="15">
        <v>3.1</v>
      </c>
      <c r="F109" s="15">
        <v>12.4</v>
      </c>
      <c r="G109" s="17" t="s">
        <v>65</v>
      </c>
      <c r="H109" s="17">
        <v>3.1</v>
      </c>
      <c r="I109" s="17">
        <f t="shared" si="6"/>
        <v>9.3309999999999995</v>
      </c>
    </row>
    <row r="110" spans="1:10" x14ac:dyDescent="0.25">
      <c r="A110" s="8" t="s">
        <v>64</v>
      </c>
      <c r="B110" s="8">
        <v>0</v>
      </c>
      <c r="C110" s="8">
        <v>0</v>
      </c>
      <c r="D110" s="15" t="s">
        <v>64</v>
      </c>
      <c r="E110" s="15">
        <v>0</v>
      </c>
      <c r="F110" s="15">
        <v>0</v>
      </c>
      <c r="G110" s="17" t="s">
        <v>64</v>
      </c>
      <c r="H110" s="17">
        <f>0.5</f>
        <v>0.5</v>
      </c>
      <c r="I110" s="17">
        <f t="shared" si="6"/>
        <v>1.5049999999999999</v>
      </c>
    </row>
    <row r="111" spans="1:10" x14ac:dyDescent="0.25">
      <c r="A111" s="8" t="s">
        <v>63</v>
      </c>
      <c r="B111" s="8">
        <v>0</v>
      </c>
      <c r="C111" s="8">
        <v>0</v>
      </c>
      <c r="D111" s="15" t="s">
        <v>63</v>
      </c>
      <c r="E111" s="15">
        <v>0</v>
      </c>
      <c r="F111" s="15">
        <v>0</v>
      </c>
      <c r="G111" s="17" t="s">
        <v>63</v>
      </c>
      <c r="H111" s="17">
        <f>0.5</f>
        <v>0.5</v>
      </c>
      <c r="I111" s="17">
        <f t="shared" si="6"/>
        <v>1.5049999999999999</v>
      </c>
    </row>
    <row r="112" spans="1:10" x14ac:dyDescent="0.25">
      <c r="A112" s="8" t="s">
        <v>62</v>
      </c>
      <c r="B112" s="8">
        <v>0</v>
      </c>
      <c r="C112" s="8">
        <v>0</v>
      </c>
      <c r="D112" s="15" t="s">
        <v>62</v>
      </c>
      <c r="E112" s="15">
        <v>0</v>
      </c>
      <c r="F112" s="15">
        <v>0</v>
      </c>
      <c r="G112" s="17" t="s">
        <v>62</v>
      </c>
      <c r="H112" s="17">
        <v>0</v>
      </c>
      <c r="I112" s="17">
        <f t="shared" si="6"/>
        <v>0</v>
      </c>
    </row>
    <row r="113" spans="1:9" x14ac:dyDescent="0.25">
      <c r="A113" s="8" t="s">
        <v>61</v>
      </c>
      <c r="B113" s="8">
        <v>0.4</v>
      </c>
      <c r="C113" s="8">
        <v>1.6</v>
      </c>
      <c r="D113" s="15" t="s">
        <v>61</v>
      </c>
      <c r="E113" s="15">
        <v>2.2999999999999998</v>
      </c>
      <c r="F113" s="15">
        <v>9.1999999999999993</v>
      </c>
      <c r="G113" s="17" t="s">
        <v>61</v>
      </c>
      <c r="H113" s="17">
        <v>0.5</v>
      </c>
      <c r="I113" s="17">
        <f t="shared" si="6"/>
        <v>1.5049999999999999</v>
      </c>
    </row>
    <row r="114" spans="1:9" x14ac:dyDescent="0.25">
      <c r="A114" s="8" t="s">
        <v>60</v>
      </c>
      <c r="B114" s="8">
        <v>48</v>
      </c>
      <c r="C114" s="8">
        <v>192</v>
      </c>
      <c r="D114" s="15" t="s">
        <v>60</v>
      </c>
      <c r="E114" s="15">
        <v>55</v>
      </c>
      <c r="F114" s="15">
        <v>220</v>
      </c>
      <c r="G114" s="17" t="s">
        <v>60</v>
      </c>
      <c r="H114" s="17">
        <v>373</v>
      </c>
      <c r="I114" s="17">
        <f t="shared" si="6"/>
        <v>1122.73</v>
      </c>
    </row>
    <row r="115" spans="1:9" x14ac:dyDescent="0.25">
      <c r="A115" s="8" t="s">
        <v>59</v>
      </c>
      <c r="B115" s="8">
        <v>51</v>
      </c>
      <c r="C115" s="8">
        <v>204</v>
      </c>
      <c r="D115" s="15" t="s">
        <v>59</v>
      </c>
      <c r="E115" s="15">
        <v>59</v>
      </c>
      <c r="F115" s="15">
        <v>236</v>
      </c>
      <c r="G115" s="17" t="s">
        <v>59</v>
      </c>
      <c r="H115" s="17">
        <v>142</v>
      </c>
      <c r="I115" s="17">
        <f t="shared" si="6"/>
        <v>427.42</v>
      </c>
    </row>
    <row r="116" spans="1:9" x14ac:dyDescent="0.25">
      <c r="A116" s="8" t="s">
        <v>58</v>
      </c>
      <c r="B116" s="8">
        <v>408</v>
      </c>
      <c r="C116" s="8">
        <v>1632</v>
      </c>
      <c r="D116" s="15" t="s">
        <v>58</v>
      </c>
      <c r="E116" s="15">
        <v>363</v>
      </c>
      <c r="F116" s="15">
        <v>1452</v>
      </c>
      <c r="G116" s="17" t="s">
        <v>58</v>
      </c>
      <c r="H116" s="17">
        <v>138</v>
      </c>
      <c r="I116" s="17">
        <f t="shared" si="6"/>
        <v>415.38</v>
      </c>
    </row>
    <row r="117" spans="1:9" x14ac:dyDescent="0.25">
      <c r="A117" s="8" t="s">
        <v>57</v>
      </c>
      <c r="B117" s="8">
        <v>38</v>
      </c>
      <c r="C117" s="8">
        <v>152</v>
      </c>
      <c r="D117" s="15" t="s">
        <v>57</v>
      </c>
      <c r="E117" s="15">
        <v>9</v>
      </c>
      <c r="F117" s="15">
        <v>36</v>
      </c>
      <c r="G117" s="17" t="s">
        <v>57</v>
      </c>
      <c r="H117" s="17">
        <v>56</v>
      </c>
      <c r="I117" s="17">
        <f t="shared" si="6"/>
        <v>168.56</v>
      </c>
    </row>
    <row r="118" spans="1:9" x14ac:dyDescent="0.25">
      <c r="A118" s="8" t="s">
        <v>56</v>
      </c>
      <c r="B118" s="8">
        <v>1</v>
      </c>
      <c r="C118" s="8">
        <v>4</v>
      </c>
      <c r="D118" s="15" t="s">
        <v>56</v>
      </c>
      <c r="E118" s="15">
        <v>0.8</v>
      </c>
      <c r="F118" s="15">
        <v>3.2</v>
      </c>
      <c r="G118" s="17" t="s">
        <v>56</v>
      </c>
      <c r="H118" s="17">
        <v>1.8</v>
      </c>
      <c r="I118" s="17">
        <f t="shared" si="6"/>
        <v>5.418000000000001</v>
      </c>
    </row>
    <row r="119" spans="1:9" x14ac:dyDescent="0.25">
      <c r="A119" s="8" t="s">
        <v>55</v>
      </c>
      <c r="B119" s="8">
        <v>27</v>
      </c>
      <c r="C119" s="8">
        <v>108</v>
      </c>
      <c r="D119" s="15" t="s">
        <v>55</v>
      </c>
      <c r="E119" s="15">
        <v>27</v>
      </c>
      <c r="F119" s="15">
        <v>108</v>
      </c>
      <c r="G119" s="17" t="s">
        <v>55</v>
      </c>
      <c r="H119" s="17">
        <v>5</v>
      </c>
      <c r="I119" s="17">
        <f t="shared" si="6"/>
        <v>15.05</v>
      </c>
    </row>
    <row r="120" spans="1:9" x14ac:dyDescent="0.25">
      <c r="A120" s="8" t="s">
        <v>54</v>
      </c>
      <c r="B120" s="8">
        <v>162</v>
      </c>
      <c r="C120" s="8">
        <v>648</v>
      </c>
      <c r="D120" s="15" t="s">
        <v>54</v>
      </c>
      <c r="E120" s="15">
        <v>282</v>
      </c>
      <c r="F120" s="15">
        <v>1128</v>
      </c>
      <c r="G120" s="17" t="s">
        <v>54</v>
      </c>
      <c r="H120" s="17">
        <v>198</v>
      </c>
      <c r="I120" s="17">
        <f t="shared" si="6"/>
        <v>595.98</v>
      </c>
    </row>
    <row r="121" spans="1:9" x14ac:dyDescent="0.25">
      <c r="A121" s="8" t="s">
        <v>53</v>
      </c>
      <c r="B121" s="8">
        <v>0.7</v>
      </c>
      <c r="C121" s="8">
        <v>2.8</v>
      </c>
      <c r="D121" s="15" t="s">
        <v>53</v>
      </c>
      <c r="E121" s="15">
        <v>0.64</v>
      </c>
      <c r="F121" s="15">
        <v>2.56</v>
      </c>
      <c r="G121" s="17" t="s">
        <v>53</v>
      </c>
      <c r="H121" s="17">
        <v>1.3</v>
      </c>
      <c r="I121" s="17">
        <f t="shared" si="6"/>
        <v>3.9130000000000003</v>
      </c>
    </row>
    <row r="122" spans="1:9" x14ac:dyDescent="0.25">
      <c r="A122" s="8" t="s">
        <v>52</v>
      </c>
      <c r="B122" s="8">
        <v>3.2</v>
      </c>
      <c r="C122" s="8">
        <v>12.8</v>
      </c>
      <c r="D122" s="15" t="s">
        <v>52</v>
      </c>
      <c r="E122" s="15">
        <v>4.9000000000000004</v>
      </c>
      <c r="F122" s="15">
        <v>19.600000000000001</v>
      </c>
      <c r="G122" s="17" t="s">
        <v>52</v>
      </c>
      <c r="H122" s="17">
        <v>1.1000000000000001</v>
      </c>
      <c r="I122" s="17">
        <f t="shared" si="6"/>
        <v>3.3110000000000004</v>
      </c>
    </row>
    <row r="123" spans="1:9" x14ac:dyDescent="0.25">
      <c r="A123" s="8" t="s">
        <v>51</v>
      </c>
      <c r="B123" s="8">
        <v>160</v>
      </c>
      <c r="C123" s="8">
        <v>640</v>
      </c>
      <c r="D123" s="15" t="s">
        <v>51</v>
      </c>
      <c r="E123" s="15">
        <v>570</v>
      </c>
      <c r="F123" s="15">
        <v>2280</v>
      </c>
      <c r="G123" s="17" t="s">
        <v>51</v>
      </c>
      <c r="H123" s="17">
        <v>82</v>
      </c>
      <c r="I123" s="17">
        <f t="shared" si="6"/>
        <v>246.82</v>
      </c>
    </row>
    <row r="124" spans="1:9" x14ac:dyDescent="0.25">
      <c r="A124" s="36" t="s">
        <v>100</v>
      </c>
      <c r="B124" s="37"/>
      <c r="C124" s="38"/>
      <c r="D124" s="36" t="s">
        <v>101</v>
      </c>
      <c r="E124" s="37"/>
      <c r="F124" s="38"/>
      <c r="G124" s="36" t="s">
        <v>103</v>
      </c>
      <c r="H124" s="37"/>
      <c r="I124" s="38"/>
    </row>
    <row r="125" spans="1:9" x14ac:dyDescent="0.25">
      <c r="A125" s="22" t="s">
        <v>71</v>
      </c>
      <c r="B125" s="22" t="s">
        <v>70</v>
      </c>
      <c r="C125" s="22" t="s">
        <v>69</v>
      </c>
      <c r="D125" s="10" t="s">
        <v>71</v>
      </c>
      <c r="E125" s="10" t="s">
        <v>70</v>
      </c>
      <c r="F125" s="10" t="s">
        <v>69</v>
      </c>
      <c r="G125" s="12" t="s">
        <v>71</v>
      </c>
      <c r="H125" s="12" t="s">
        <v>70</v>
      </c>
      <c r="I125" s="12" t="s">
        <v>69</v>
      </c>
    </row>
    <row r="126" spans="1:9" x14ac:dyDescent="0.25">
      <c r="A126" s="9" t="s">
        <v>68</v>
      </c>
      <c r="B126" s="9">
        <v>135</v>
      </c>
      <c r="C126" s="9">
        <v>540</v>
      </c>
      <c r="D126" s="11" t="s">
        <v>68</v>
      </c>
      <c r="E126" s="11">
        <v>165</v>
      </c>
      <c r="F126" s="11">
        <v>660</v>
      </c>
      <c r="G126" s="13" t="s">
        <v>68</v>
      </c>
      <c r="H126" s="13">
        <v>180</v>
      </c>
      <c r="I126" s="13">
        <v>720</v>
      </c>
    </row>
    <row r="127" spans="1:9" x14ac:dyDescent="0.25">
      <c r="A127" s="9" t="s">
        <v>67</v>
      </c>
      <c r="B127" s="9">
        <v>29</v>
      </c>
      <c r="C127" s="9">
        <v>116</v>
      </c>
      <c r="D127" s="11" t="s">
        <v>67</v>
      </c>
      <c r="E127" s="11">
        <v>31</v>
      </c>
      <c r="F127" s="11">
        <v>124</v>
      </c>
      <c r="G127" s="13" t="s">
        <v>67</v>
      </c>
      <c r="H127" s="13">
        <v>27</v>
      </c>
      <c r="I127" s="13">
        <v>108</v>
      </c>
    </row>
    <row r="128" spans="1:9" x14ac:dyDescent="0.25">
      <c r="A128" s="9" t="s">
        <v>66</v>
      </c>
      <c r="B128" s="9">
        <v>1.2</v>
      </c>
      <c r="C128" s="9">
        <v>4.8</v>
      </c>
      <c r="D128" s="11" t="s">
        <v>66</v>
      </c>
      <c r="E128" s="11">
        <v>3.6</v>
      </c>
      <c r="F128" s="11">
        <v>14.4</v>
      </c>
      <c r="G128" s="13" t="s">
        <v>66</v>
      </c>
      <c r="H128" s="13">
        <v>6</v>
      </c>
      <c r="I128" s="13">
        <v>24</v>
      </c>
    </row>
    <row r="129" spans="1:9" x14ac:dyDescent="0.25">
      <c r="A129" s="9" t="s">
        <v>65</v>
      </c>
      <c r="B129" s="9">
        <v>0.3</v>
      </c>
      <c r="C129" s="9">
        <v>1.2</v>
      </c>
      <c r="D129" s="11" t="s">
        <v>65</v>
      </c>
      <c r="E129" s="11">
        <v>1</v>
      </c>
      <c r="F129" s="11">
        <v>4</v>
      </c>
      <c r="G129" s="13" t="s">
        <v>65</v>
      </c>
      <c r="H129" s="13">
        <v>2.5</v>
      </c>
      <c r="I129" s="13">
        <v>10</v>
      </c>
    </row>
    <row r="130" spans="1:9" x14ac:dyDescent="0.25">
      <c r="A130" s="9" t="s">
        <v>64</v>
      </c>
      <c r="B130" s="9">
        <v>0</v>
      </c>
      <c r="C130" s="9">
        <v>0</v>
      </c>
      <c r="D130" s="11" t="s">
        <v>64</v>
      </c>
      <c r="E130" s="11">
        <v>0</v>
      </c>
      <c r="F130" s="11">
        <v>0</v>
      </c>
      <c r="G130" s="13" t="s">
        <v>64</v>
      </c>
      <c r="H130" s="13">
        <v>0</v>
      </c>
      <c r="I130" s="13">
        <v>0</v>
      </c>
    </row>
    <row r="131" spans="1:9" x14ac:dyDescent="0.25">
      <c r="A131" s="9" t="s">
        <v>63</v>
      </c>
      <c r="B131" s="9">
        <v>0</v>
      </c>
      <c r="C131" s="9">
        <v>0</v>
      </c>
      <c r="D131" s="11" t="s">
        <v>63</v>
      </c>
      <c r="E131" s="11">
        <v>0</v>
      </c>
      <c r="F131" s="11">
        <v>0</v>
      </c>
      <c r="G131" s="13" t="s">
        <v>63</v>
      </c>
      <c r="H131" s="13">
        <v>0</v>
      </c>
      <c r="I131" s="13">
        <v>0</v>
      </c>
    </row>
    <row r="132" spans="1:9" x14ac:dyDescent="0.25">
      <c r="A132" s="9" t="s">
        <v>62</v>
      </c>
      <c r="B132" s="9">
        <v>0</v>
      </c>
      <c r="C132" s="9">
        <v>0</v>
      </c>
      <c r="D132" s="11" t="s">
        <v>62</v>
      </c>
      <c r="E132" s="11">
        <v>0</v>
      </c>
      <c r="F132" s="11">
        <v>0</v>
      </c>
      <c r="G132" s="13" t="s">
        <v>62</v>
      </c>
      <c r="H132" s="13">
        <v>0</v>
      </c>
      <c r="I132" s="13">
        <v>0</v>
      </c>
    </row>
    <row r="133" spans="1:9" x14ac:dyDescent="0.25">
      <c r="A133" s="9" t="s">
        <v>61</v>
      </c>
      <c r="B133" s="9">
        <v>0.2</v>
      </c>
      <c r="C133" s="9">
        <v>0.8</v>
      </c>
      <c r="D133" s="11" t="s">
        <v>61</v>
      </c>
      <c r="E133" s="11">
        <v>0.1</v>
      </c>
      <c r="F133" s="11">
        <v>0.4</v>
      </c>
      <c r="G133" s="13" t="s">
        <v>61</v>
      </c>
      <c r="H133" s="13">
        <v>0.3</v>
      </c>
      <c r="I133" s="13">
        <v>1.2</v>
      </c>
    </row>
    <row r="134" spans="1:9" x14ac:dyDescent="0.25">
      <c r="A134" s="9" t="s">
        <v>60</v>
      </c>
      <c r="B134" s="9">
        <v>55</v>
      </c>
      <c r="C134" s="9">
        <v>220</v>
      </c>
      <c r="D134" s="11" t="s">
        <v>60</v>
      </c>
      <c r="E134" s="11">
        <v>85</v>
      </c>
      <c r="F134" s="11">
        <v>340</v>
      </c>
      <c r="G134" s="13" t="s">
        <v>60</v>
      </c>
      <c r="H134" s="13">
        <v>75</v>
      </c>
      <c r="I134" s="13">
        <v>300</v>
      </c>
    </row>
    <row r="135" spans="1:9" x14ac:dyDescent="0.25">
      <c r="A135" s="9" t="s">
        <v>59</v>
      </c>
      <c r="B135" s="9">
        <v>50</v>
      </c>
      <c r="C135" s="9">
        <v>200</v>
      </c>
      <c r="D135" s="11" t="s">
        <v>59</v>
      </c>
      <c r="E135" s="11">
        <v>74</v>
      </c>
      <c r="F135" s="11">
        <v>296</v>
      </c>
      <c r="G135" s="13" t="s">
        <v>59</v>
      </c>
      <c r="H135" s="13">
        <v>60</v>
      </c>
      <c r="I135" s="13">
        <v>240</v>
      </c>
    </row>
    <row r="136" spans="1:9" x14ac:dyDescent="0.25">
      <c r="A136" s="9" t="s">
        <v>58</v>
      </c>
      <c r="B136" s="9">
        <v>270</v>
      </c>
      <c r="C136" s="9">
        <v>1080</v>
      </c>
      <c r="D136" s="11" t="s">
        <v>58</v>
      </c>
      <c r="E136" s="11">
        <v>256</v>
      </c>
      <c r="F136" s="11">
        <v>1024</v>
      </c>
      <c r="G136" s="13" t="s">
        <v>58</v>
      </c>
      <c r="H136" s="13">
        <v>330</v>
      </c>
      <c r="I136" s="13">
        <v>1320</v>
      </c>
    </row>
    <row r="137" spans="1:9" x14ac:dyDescent="0.25">
      <c r="A137" s="9" t="s">
        <v>57</v>
      </c>
      <c r="B137" s="9">
        <v>15</v>
      </c>
      <c r="C137" s="9">
        <v>60</v>
      </c>
      <c r="D137" s="11" t="s">
        <v>57</v>
      </c>
      <c r="E137" s="11">
        <v>12</v>
      </c>
      <c r="F137" s="11">
        <v>48</v>
      </c>
      <c r="G137" s="13" t="s">
        <v>57</v>
      </c>
      <c r="H137" s="13">
        <v>20</v>
      </c>
      <c r="I137" s="13">
        <v>80</v>
      </c>
    </row>
    <row r="138" spans="1:9" x14ac:dyDescent="0.25">
      <c r="A138" s="9" t="s">
        <v>56</v>
      </c>
      <c r="B138" s="9">
        <v>0.9</v>
      </c>
      <c r="C138" s="9">
        <v>3.6</v>
      </c>
      <c r="D138" s="11" t="s">
        <v>56</v>
      </c>
      <c r="E138" s="11">
        <v>0.7</v>
      </c>
      <c r="F138" s="11">
        <v>2.8</v>
      </c>
      <c r="G138" s="13" t="s">
        <v>56</v>
      </c>
      <c r="H138" s="13">
        <v>2.5</v>
      </c>
      <c r="I138" s="13">
        <v>10</v>
      </c>
    </row>
    <row r="139" spans="1:9" x14ac:dyDescent="0.25">
      <c r="A139" s="9" t="s">
        <v>55</v>
      </c>
      <c r="B139" s="9">
        <v>30</v>
      </c>
      <c r="C139" s="9">
        <v>120</v>
      </c>
      <c r="D139" s="11" t="s">
        <v>55</v>
      </c>
      <c r="E139" s="11">
        <v>28</v>
      </c>
      <c r="F139" s="11">
        <v>112</v>
      </c>
      <c r="G139" s="13" t="s">
        <v>55</v>
      </c>
      <c r="H139" s="13">
        <v>35</v>
      </c>
      <c r="I139" s="13">
        <v>140</v>
      </c>
    </row>
    <row r="140" spans="1:9" x14ac:dyDescent="0.25">
      <c r="A140" s="9" t="s">
        <v>54</v>
      </c>
      <c r="B140" s="9">
        <v>220</v>
      </c>
      <c r="C140" s="9">
        <v>880</v>
      </c>
      <c r="D140" s="11" t="s">
        <v>54</v>
      </c>
      <c r="E140" s="11">
        <v>208</v>
      </c>
      <c r="F140" s="11">
        <v>832</v>
      </c>
      <c r="G140" s="13" t="s">
        <v>54</v>
      </c>
      <c r="H140" s="13">
        <v>270</v>
      </c>
      <c r="I140" s="13">
        <v>1080</v>
      </c>
    </row>
    <row r="141" spans="1:9" x14ac:dyDescent="0.25">
      <c r="A141" s="9" t="s">
        <v>53</v>
      </c>
      <c r="B141" s="9">
        <v>1.2</v>
      </c>
      <c r="C141" s="9">
        <v>4.8</v>
      </c>
      <c r="D141" s="11" t="s">
        <v>53</v>
      </c>
      <c r="E141" s="11">
        <v>1</v>
      </c>
      <c r="F141" s="11">
        <v>4</v>
      </c>
      <c r="G141" s="13" t="s">
        <v>53</v>
      </c>
      <c r="H141" s="13">
        <v>2.5</v>
      </c>
      <c r="I141" s="13">
        <v>10</v>
      </c>
    </row>
    <row r="142" spans="1:9" x14ac:dyDescent="0.25">
      <c r="A142" s="9" t="s">
        <v>52</v>
      </c>
      <c r="B142" s="9">
        <v>0.5</v>
      </c>
      <c r="C142" s="9">
        <v>2</v>
      </c>
      <c r="D142" s="11" t="s">
        <v>52</v>
      </c>
      <c r="E142" s="11">
        <v>0.3</v>
      </c>
      <c r="F142" s="11">
        <v>1.2</v>
      </c>
      <c r="G142" s="13" t="s">
        <v>52</v>
      </c>
      <c r="H142" s="13">
        <v>2</v>
      </c>
      <c r="I142" s="13">
        <v>8</v>
      </c>
    </row>
    <row r="143" spans="1:9" x14ac:dyDescent="0.25">
      <c r="A143" s="9" t="s">
        <v>51</v>
      </c>
      <c r="B143" s="9">
        <v>8</v>
      </c>
      <c r="C143" s="9">
        <v>32</v>
      </c>
      <c r="D143" s="11" t="s">
        <v>51</v>
      </c>
      <c r="E143" s="11">
        <v>4</v>
      </c>
      <c r="F143" s="11">
        <v>16</v>
      </c>
      <c r="G143" s="13" t="s">
        <v>51</v>
      </c>
      <c r="H143" s="13">
        <v>10</v>
      </c>
      <c r="I143" s="13">
        <v>40</v>
      </c>
    </row>
    <row r="145" spans="1:10" x14ac:dyDescent="0.25">
      <c r="A145" s="44" t="s">
        <v>102</v>
      </c>
      <c r="B145" s="45"/>
      <c r="C145" s="45"/>
      <c r="D145" s="45"/>
      <c r="E145" s="45"/>
      <c r="F145" s="45"/>
      <c r="G145" s="45"/>
      <c r="H145" s="45"/>
      <c r="I145" s="45"/>
      <c r="J145" s="46"/>
    </row>
    <row r="146" spans="1:10" x14ac:dyDescent="0.25">
      <c r="A146" s="1" t="s">
        <v>0</v>
      </c>
      <c r="B146" s="1" t="s">
        <v>81</v>
      </c>
      <c r="C146" s="1" t="s">
        <v>80</v>
      </c>
      <c r="D146" s="1" t="s">
        <v>67</v>
      </c>
      <c r="E146" s="1" t="s">
        <v>66</v>
      </c>
      <c r="F146" s="1" t="s">
        <v>113</v>
      </c>
      <c r="G146" s="1" t="s">
        <v>5</v>
      </c>
      <c r="H146" s="1" t="s">
        <v>78</v>
      </c>
      <c r="I146" s="1" t="s">
        <v>79</v>
      </c>
      <c r="J146" s="1" t="s">
        <v>77</v>
      </c>
    </row>
    <row r="147" spans="1:10" x14ac:dyDescent="0.25">
      <c r="A147" s="2" t="s">
        <v>76</v>
      </c>
      <c r="B147" s="2">
        <v>31</v>
      </c>
      <c r="C147" s="2">
        <v>6</v>
      </c>
      <c r="D147" s="2">
        <v>1</v>
      </c>
      <c r="E147" s="2">
        <v>0.3</v>
      </c>
      <c r="F147" s="2">
        <v>80</v>
      </c>
      <c r="G147" s="2">
        <f t="shared" ref="G147:J148" si="7">B147*0.8</f>
        <v>24.8</v>
      </c>
      <c r="H147" s="2">
        <f>D147*0.8</f>
        <v>0.8</v>
      </c>
      <c r="I147" s="2">
        <f>C147*0.8</f>
        <v>4.8000000000000007</v>
      </c>
      <c r="J147" s="2">
        <f t="shared" si="7"/>
        <v>0.24</v>
      </c>
    </row>
    <row r="148" spans="1:10" x14ac:dyDescent="0.25">
      <c r="A148" s="2" t="s">
        <v>75</v>
      </c>
      <c r="B148" s="2">
        <v>22</v>
      </c>
      <c r="C148" s="2">
        <v>6.9</v>
      </c>
      <c r="D148" s="2">
        <v>0.4</v>
      </c>
      <c r="E148" s="2">
        <v>0.1</v>
      </c>
      <c r="F148" s="2">
        <v>80</v>
      </c>
      <c r="G148" s="2">
        <f t="shared" si="7"/>
        <v>17.600000000000001</v>
      </c>
      <c r="H148" s="2">
        <f>D148*0.8</f>
        <v>0.32000000000000006</v>
      </c>
      <c r="I148" s="2">
        <f>C148*0.8</f>
        <v>5.5200000000000005</v>
      </c>
      <c r="J148" s="2">
        <f t="shared" si="7"/>
        <v>8.0000000000000016E-2</v>
      </c>
    </row>
    <row r="149" spans="1:10" x14ac:dyDescent="0.25">
      <c r="A149" s="2" t="s">
        <v>74</v>
      </c>
      <c r="B149" s="2">
        <v>15</v>
      </c>
      <c r="C149" s="2">
        <v>3.6</v>
      </c>
      <c r="D149" s="2">
        <v>0.7</v>
      </c>
      <c r="E149" s="2">
        <v>0.1</v>
      </c>
      <c r="F149" s="2">
        <v>75</v>
      </c>
      <c r="G149" s="2">
        <f>B149*0.75</f>
        <v>11.25</v>
      </c>
      <c r="H149" s="2">
        <f>D149*0.75</f>
        <v>0.52499999999999991</v>
      </c>
      <c r="I149" s="2">
        <f>C149*0.75</f>
        <v>2.7</v>
      </c>
      <c r="J149" s="2">
        <f>E149*0.75</f>
        <v>7.5000000000000011E-2</v>
      </c>
    </row>
    <row r="150" spans="1:10" x14ac:dyDescent="0.25">
      <c r="A150" s="2" t="s">
        <v>73</v>
      </c>
      <c r="B150" s="2">
        <v>74</v>
      </c>
      <c r="C150" s="2">
        <v>3.3</v>
      </c>
      <c r="D150" s="2">
        <v>14</v>
      </c>
      <c r="E150" s="2">
        <v>1</v>
      </c>
      <c r="F150" s="2">
        <v>126</v>
      </c>
      <c r="G150" s="2">
        <f>B150*1.26</f>
        <v>93.24</v>
      </c>
      <c r="H150" s="2">
        <f>D150*1.26</f>
        <v>17.64</v>
      </c>
      <c r="I150" s="2">
        <f>C150*1.26</f>
        <v>4.1579999999999995</v>
      </c>
      <c r="J150" s="2">
        <f>E150*1.26</f>
        <v>1.26</v>
      </c>
    </row>
    <row r="151" spans="1:10" x14ac:dyDescent="0.25">
      <c r="A151" s="2" t="s">
        <v>48</v>
      </c>
      <c r="B151" s="2">
        <v>117</v>
      </c>
      <c r="C151" s="2">
        <v>0</v>
      </c>
      <c r="D151" s="2">
        <v>20</v>
      </c>
      <c r="E151" s="2">
        <v>4.5</v>
      </c>
      <c r="F151" s="2">
        <v>115</v>
      </c>
      <c r="G151" s="2">
        <f>B151*1.15</f>
        <v>134.54999999999998</v>
      </c>
      <c r="H151" s="2">
        <f>D151*1.15</f>
        <v>23</v>
      </c>
      <c r="I151" s="2">
        <f>C151*1.15</f>
        <v>0</v>
      </c>
      <c r="J151" s="2">
        <f>E151*1.15</f>
        <v>5.1749999999999998</v>
      </c>
    </row>
    <row r="152" spans="1:10" x14ac:dyDescent="0.25">
      <c r="A152" s="2" t="s">
        <v>72</v>
      </c>
      <c r="B152" s="2">
        <v>18</v>
      </c>
      <c r="C152" s="2">
        <v>3.9</v>
      </c>
      <c r="D152" s="2">
        <v>0.9</v>
      </c>
      <c r="E152" s="2">
        <v>0.2</v>
      </c>
      <c r="F152" s="2">
        <v>150</v>
      </c>
      <c r="G152" s="2">
        <f>B152*1.5</f>
        <v>27</v>
      </c>
      <c r="H152" s="2">
        <f>D152*1.5</f>
        <v>1.35</v>
      </c>
      <c r="I152" s="2">
        <f>C152*1.5</f>
        <v>5.85</v>
      </c>
      <c r="J152" s="2">
        <f>E152*1.5</f>
        <v>0.30000000000000004</v>
      </c>
    </row>
    <row r="153" spans="1:10" x14ac:dyDescent="0.25">
      <c r="A153" s="23" t="s">
        <v>23</v>
      </c>
      <c r="B153" s="23"/>
      <c r="C153" s="23"/>
      <c r="D153" s="23"/>
      <c r="E153" s="23"/>
      <c r="F153" s="23">
        <f>SUM(F147:F152)</f>
        <v>626</v>
      </c>
      <c r="G153" s="23">
        <f>SUM(G147:G152)</f>
        <v>308.43999999999994</v>
      </c>
      <c r="H153" s="23">
        <f>SUM(H147:H152)</f>
        <v>43.634999999999998</v>
      </c>
      <c r="I153" s="23">
        <f>SUM(I147:I152)</f>
        <v>23.027999999999999</v>
      </c>
      <c r="J153" s="23">
        <f>SUM(J147:J152)</f>
        <v>7.13</v>
      </c>
    </row>
    <row r="155" spans="1:10" x14ac:dyDescent="0.25">
      <c r="A155" s="39" t="s">
        <v>136</v>
      </c>
      <c r="B155" s="39"/>
      <c r="C155" s="39"/>
    </row>
    <row r="156" spans="1:10" x14ac:dyDescent="0.25">
      <c r="A156" s="1" t="s">
        <v>71</v>
      </c>
      <c r="B156" s="1" t="s">
        <v>135</v>
      </c>
      <c r="C156" s="30" t="s">
        <v>137</v>
      </c>
    </row>
    <row r="157" spans="1:10" x14ac:dyDescent="0.25">
      <c r="A157" s="2" t="s">
        <v>134</v>
      </c>
      <c r="B157" s="2">
        <f>635</f>
        <v>635</v>
      </c>
      <c r="C157" s="2">
        <f>B157*25/100</f>
        <v>158.75</v>
      </c>
    </row>
    <row r="158" spans="1:10" x14ac:dyDescent="0.25">
      <c r="A158" s="2" t="s">
        <v>133</v>
      </c>
      <c r="B158" s="2">
        <f>53.7</f>
        <v>53.7</v>
      </c>
      <c r="C158" s="2">
        <f>B158*25/100</f>
        <v>13.425000000000001</v>
      </c>
    </row>
    <row r="159" spans="1:10" x14ac:dyDescent="0.25">
      <c r="A159" s="2" t="s">
        <v>132</v>
      </c>
      <c r="B159" s="2">
        <f>6.8</f>
        <v>6.8</v>
      </c>
      <c r="C159" s="2">
        <f t="shared" ref="C159:C170" si="8">B159*25/100</f>
        <v>1.7</v>
      </c>
    </row>
    <row r="160" spans="1:10" x14ac:dyDescent="0.25">
      <c r="A160" s="2" t="s">
        <v>131</v>
      </c>
      <c r="B160" s="2">
        <f>10.1</f>
        <v>10.1</v>
      </c>
      <c r="C160" s="2">
        <f t="shared" si="8"/>
        <v>2.5249999999999999</v>
      </c>
    </row>
    <row r="161" spans="1:3" x14ac:dyDescent="0.25">
      <c r="A161" s="2" t="s">
        <v>130</v>
      </c>
      <c r="B161" s="2">
        <f>36.6</f>
        <v>36.6</v>
      </c>
      <c r="C161" s="2">
        <f t="shared" si="8"/>
        <v>9.15</v>
      </c>
    </row>
    <row r="162" spans="1:3" x14ac:dyDescent="0.25">
      <c r="A162" s="5" t="s">
        <v>129</v>
      </c>
      <c r="B162" s="5">
        <f>5.5</f>
        <v>5.5</v>
      </c>
      <c r="C162" s="5">
        <f t="shared" si="8"/>
        <v>1.375</v>
      </c>
    </row>
    <row r="163" spans="1:3" x14ac:dyDescent="0.25">
      <c r="A163" s="5" t="s">
        <v>128</v>
      </c>
      <c r="B163" s="5">
        <f>4</f>
        <v>4</v>
      </c>
      <c r="C163" s="5">
        <f t="shared" si="8"/>
        <v>1</v>
      </c>
    </row>
    <row r="164" spans="1:3" x14ac:dyDescent="0.25">
      <c r="A164" s="5" t="s">
        <v>127</v>
      </c>
      <c r="B164" s="5">
        <f>8</f>
        <v>8</v>
      </c>
      <c r="C164" s="5">
        <f t="shared" si="8"/>
        <v>2</v>
      </c>
    </row>
    <row r="165" spans="1:3" x14ac:dyDescent="0.25">
      <c r="A165" s="5" t="s">
        <v>126</v>
      </c>
      <c r="B165" s="5">
        <f>28.9</f>
        <v>28.9</v>
      </c>
      <c r="C165" s="5">
        <f t="shared" si="8"/>
        <v>7.2249999999999996</v>
      </c>
    </row>
    <row r="166" spans="1:3" x14ac:dyDescent="0.25">
      <c r="A166" s="2" t="s">
        <v>125</v>
      </c>
      <c r="B166" s="2">
        <f>21</f>
        <v>21</v>
      </c>
      <c r="C166" s="2">
        <f t="shared" si="8"/>
        <v>5.25</v>
      </c>
    </row>
    <row r="167" spans="1:3" x14ac:dyDescent="0.25">
      <c r="A167" s="2" t="s">
        <v>124</v>
      </c>
      <c r="B167" s="2"/>
      <c r="C167" s="2">
        <f t="shared" si="8"/>
        <v>0</v>
      </c>
    </row>
    <row r="168" spans="1:3" x14ac:dyDescent="0.25">
      <c r="A168" s="2" t="s">
        <v>123</v>
      </c>
      <c r="B168" s="2">
        <f>0.0063</f>
        <v>6.3E-3</v>
      </c>
      <c r="C168" s="2">
        <f>B168*25/100</f>
        <v>1.575E-3</v>
      </c>
    </row>
    <row r="169" spans="1:3" x14ac:dyDescent="0.25">
      <c r="A169" s="2" t="s">
        <v>122</v>
      </c>
      <c r="B169" s="2">
        <f>0.375</f>
        <v>0.375</v>
      </c>
      <c r="C169" s="2">
        <f t="shared" si="8"/>
        <v>9.375E-2</v>
      </c>
    </row>
    <row r="170" spans="1:3" x14ac:dyDescent="0.25">
      <c r="A170" s="2" t="s">
        <v>121</v>
      </c>
      <c r="B170" s="2">
        <f>0.707</f>
        <v>0.70699999999999996</v>
      </c>
      <c r="C170" s="2">
        <f t="shared" si="8"/>
        <v>0.17675000000000002</v>
      </c>
    </row>
  </sheetData>
  <mergeCells count="17">
    <mergeCell ref="A7:J7"/>
    <mergeCell ref="A20:J20"/>
    <mergeCell ref="A28:J28"/>
    <mergeCell ref="A35:J35"/>
    <mergeCell ref="A102:I102"/>
    <mergeCell ref="A93:J93"/>
    <mergeCell ref="A81:J81"/>
    <mergeCell ref="A64:J64"/>
    <mergeCell ref="A155:C155"/>
    <mergeCell ref="A52:J52"/>
    <mergeCell ref="G104:I104"/>
    <mergeCell ref="D104:F104"/>
    <mergeCell ref="A104:C104"/>
    <mergeCell ref="A124:C124"/>
    <mergeCell ref="D124:F124"/>
    <mergeCell ref="G124:I124"/>
    <mergeCell ref="A145:J145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Gráficos</vt:lpstr>
      </vt:variant>
      <vt:variant>
        <vt:i4>2</vt:i4>
      </vt:variant>
    </vt:vector>
  </HeadingPairs>
  <TitlesOfParts>
    <vt:vector size="3" baseType="lpstr">
      <vt:lpstr>Hoja1</vt:lpstr>
      <vt:lpstr>Gráfico2</vt:lpstr>
      <vt:lpstr>Gráfico3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Murfitt Santana</dc:creator>
  <cp:lastModifiedBy>Alexander Murfitt Santana</cp:lastModifiedBy>
  <dcterms:created xsi:type="dcterms:W3CDTF">2025-03-19T14:39:59Z</dcterms:created>
  <dcterms:modified xsi:type="dcterms:W3CDTF">2025-03-25T21:23:19Z</dcterms:modified>
</cp:coreProperties>
</file>