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ocuments\Edhec\Courses\Semester 2\Risk Measurement\Cases\Case 2\"/>
    </mc:Choice>
  </mc:AlternateContent>
  <xr:revisionPtr revIDLastSave="0" documentId="13_ncr:1_{44A31AED-7AFC-421B-A980-AEC985C3CF79}" xr6:coauthVersionLast="47" xr6:coauthVersionMax="47" xr10:uidLastSave="{00000000-0000-0000-0000-000000000000}"/>
  <bookViews>
    <workbookView xWindow="-96" yWindow="-96" windowWidth="23232" windowHeight="12552" activeTab="2" xr2:uid="{D6108EE9-5A4C-4E70-A98F-7CB559712FEC}"/>
  </bookViews>
  <sheets>
    <sheet name="VaR" sheetId="1" r:id="rId1"/>
    <sheet name="Vola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" l="1"/>
  <c r="P58" i="1" s="1"/>
  <c r="K57" i="1"/>
  <c r="Q52" i="1"/>
  <c r="Q53" i="1"/>
  <c r="Q54" i="1"/>
  <c r="Q55" i="1"/>
  <c r="Q56" i="1"/>
  <c r="Q51" i="1"/>
  <c r="O55" i="1"/>
  <c r="O54" i="1"/>
  <c r="O53" i="1"/>
  <c r="O52" i="1"/>
  <c r="O51" i="1"/>
  <c r="P55" i="1"/>
  <c r="P54" i="1"/>
  <c r="P53" i="1"/>
  <c r="P52" i="1"/>
  <c r="P51" i="1"/>
  <c r="S5" i="1"/>
  <c r="S6" i="1" s="1"/>
  <c r="P5" i="1"/>
  <c r="Q5" i="1" s="1"/>
  <c r="P3" i="1"/>
  <c r="P4" i="1" s="1"/>
  <c r="P56" i="1" l="1"/>
  <c r="Q58" i="1" s="1"/>
  <c r="O56" i="1"/>
  <c r="P57" i="1"/>
  <c r="S56" i="1" l="1"/>
  <c r="S54" i="1"/>
  <c r="S53" i="1"/>
  <c r="S52" i="1"/>
  <c r="S51" i="1"/>
  <c r="S55" i="1"/>
</calcChain>
</file>

<file path=xl/sharedStrings.xml><?xml version="1.0" encoding="utf-8"?>
<sst xmlns="http://schemas.openxmlformats.org/spreadsheetml/2006/main" count="69" uniqueCount="44">
  <si>
    <t>weights</t>
  </si>
  <si>
    <t>VaR</t>
  </si>
  <si>
    <t>betas</t>
  </si>
  <si>
    <t>marginal</t>
  </si>
  <si>
    <t>component</t>
  </si>
  <si>
    <t>weights*beta</t>
  </si>
  <si>
    <t>Equities</t>
  </si>
  <si>
    <t>Tsies</t>
  </si>
  <si>
    <t>CorpIG</t>
  </si>
  <si>
    <t>AbsReturn</t>
  </si>
  <si>
    <t>Gold</t>
  </si>
  <si>
    <t>Oil</t>
  </si>
  <si>
    <t>Augmented Port.</t>
  </si>
  <si>
    <t>Kurtosis</t>
  </si>
  <si>
    <t>Skewness</t>
  </si>
  <si>
    <t>Mean</t>
  </si>
  <si>
    <t>Alpha</t>
  </si>
  <si>
    <t>Beta</t>
  </si>
  <si>
    <t>Lambda</t>
  </si>
  <si>
    <t>Risk Measures</t>
  </si>
  <si>
    <t>Parameters for estimating Volatility</t>
  </si>
  <si>
    <t>Volatility</t>
  </si>
  <si>
    <t>GARCH Estimation</t>
  </si>
  <si>
    <r>
      <t>Statistics based on returns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</si>
  <si>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Obsv. Vol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</si>
  <si>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Omega</t>
    </r>
    <r>
      <rPr>
        <vertAlign val="superscript"/>
        <sz val="11"/>
        <color theme="1"/>
        <rFont val="Calibri"/>
        <family val="2"/>
        <scheme val="minor"/>
      </rPr>
      <t>3</t>
    </r>
  </si>
  <si>
    <r>
      <t>Kurtosis</t>
    </r>
    <r>
      <rPr>
        <vertAlign val="superscript"/>
        <sz val="11"/>
        <color theme="1"/>
        <rFont val="Calibri"/>
        <family val="2"/>
        <scheme val="minor"/>
      </rPr>
      <t>4</t>
    </r>
  </si>
  <si>
    <r>
      <t>Skewness</t>
    </r>
    <r>
      <rPr>
        <vertAlign val="superscript"/>
        <sz val="11"/>
        <color theme="1"/>
        <rFont val="Calibri"/>
        <family val="2"/>
        <scheme val="minor"/>
      </rPr>
      <t>4</t>
    </r>
  </si>
  <si>
    <t>Default Port.</t>
  </si>
  <si>
    <r>
      <rPr>
        <b/>
        <sz val="9"/>
        <color theme="1"/>
        <rFont val="Calibri"/>
        <family val="2"/>
        <scheme val="minor"/>
      </rPr>
      <t>Notes</t>
    </r>
    <r>
      <rPr>
        <sz val="9"/>
        <color theme="1"/>
        <rFont val="Calibri"/>
        <family val="2"/>
        <scheme val="minor"/>
      </rPr>
      <t xml:space="preserve">: </t>
    </r>
    <r>
      <rPr>
        <b/>
        <sz val="9"/>
        <color theme="1"/>
        <rFont val="Calibri"/>
        <family val="2"/>
        <scheme val="minor"/>
      </rPr>
      <t>(1)</t>
    </r>
    <r>
      <rPr>
        <sz val="9"/>
        <color theme="1"/>
        <rFont val="Calibri"/>
        <family val="2"/>
        <scheme val="minor"/>
      </rPr>
      <t xml:space="preserve"> Based on monthly returns; </t>
    </r>
    <r>
      <rPr>
        <b/>
        <sz val="9"/>
        <color theme="1"/>
        <rFont val="Calibri"/>
        <family val="2"/>
        <scheme val="minor"/>
      </rPr>
      <t>(2)</t>
    </r>
    <r>
      <rPr>
        <sz val="9"/>
        <color theme="1"/>
        <rFont val="Calibri"/>
        <family val="2"/>
        <scheme val="minor"/>
      </rPr>
      <t xml:space="preserve"> observed volatility using historical method, considers all dataset; </t>
    </r>
    <r>
      <rPr>
        <b/>
        <sz val="9"/>
        <color theme="1"/>
        <rFont val="Calibri"/>
        <family val="2"/>
        <scheme val="minor"/>
      </rPr>
      <t>(3)</t>
    </r>
    <r>
      <rPr>
        <sz val="9"/>
        <color theme="1"/>
        <rFont val="Calibri"/>
        <family val="2"/>
        <scheme val="minor"/>
      </rPr>
      <t xml:space="preserve"> unscaled Omega;</t>
    </r>
    <r>
      <rPr>
        <b/>
        <sz val="9"/>
        <color theme="1"/>
        <rFont val="Calibri"/>
        <family val="2"/>
        <scheme val="minor"/>
      </rPr>
      <t xml:space="preserve"> (4)</t>
    </r>
    <r>
      <rPr>
        <sz val="9"/>
        <color theme="1"/>
        <rFont val="Calibri"/>
        <family val="2"/>
        <scheme val="minor"/>
      </rPr>
      <t xml:space="preserve"> Metrics calculated over GARCH z-score; </t>
    </r>
    <r>
      <rPr>
        <b/>
        <sz val="9"/>
        <color theme="1"/>
        <rFont val="Calibri"/>
        <family val="2"/>
        <scheme val="minor"/>
      </rPr>
      <t>(5)</t>
    </r>
    <r>
      <rPr>
        <sz val="9"/>
        <color theme="1"/>
        <rFont val="Calibri"/>
        <family val="2"/>
        <scheme val="minor"/>
      </rPr>
      <t xml:space="preserve"> Metrics calculated using Filtered Historic methodology and GARCH estimated volatilities</t>
    </r>
  </si>
  <si>
    <t>iokiok,</t>
  </si>
  <si>
    <t>p,p,lp,4lp8l9;6+</t>
  </si>
  <si>
    <t>9+82963.</t>
  </si>
  <si>
    <t>;;'</t>
  </si>
  <si>
    <t>Default Portf.</t>
  </si>
  <si>
    <t>Augmented Portf.</t>
  </si>
  <si>
    <t>Treasuries</t>
  </si>
  <si>
    <r>
      <t>Volatility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Decomposition</t>
    </r>
  </si>
  <si>
    <r>
      <t>VaR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Decomposition</t>
    </r>
  </si>
  <si>
    <r>
      <rPr>
        <b/>
        <sz val="9"/>
        <color theme="1"/>
        <rFont val="Calibri"/>
        <family val="2"/>
        <scheme val="minor"/>
      </rPr>
      <t>Notes</t>
    </r>
    <r>
      <rPr>
        <sz val="9"/>
        <color theme="1"/>
        <rFont val="Calibri"/>
        <family val="2"/>
        <scheme val="minor"/>
      </rPr>
      <t xml:space="preserve">: </t>
    </r>
    <r>
      <rPr>
        <b/>
        <sz val="9"/>
        <color theme="1"/>
        <rFont val="Calibri"/>
        <family val="2"/>
        <scheme val="minor"/>
      </rPr>
      <t xml:space="preserve">(1) </t>
    </r>
    <r>
      <rPr>
        <sz val="9"/>
        <color theme="1"/>
        <rFont val="Calibri"/>
        <family val="2"/>
        <scheme val="minor"/>
      </rPr>
      <t xml:space="preserve">Portfolio Volatility estimated using GARCH method </t>
    </r>
    <r>
      <rPr>
        <b/>
        <sz val="9"/>
        <color theme="1"/>
        <rFont val="Calibri"/>
        <family val="2"/>
        <scheme val="minor"/>
      </rPr>
      <t xml:space="preserve">(2) </t>
    </r>
    <r>
      <rPr>
        <sz val="9"/>
        <color theme="1"/>
        <rFont val="Calibri"/>
        <family val="2"/>
        <scheme val="minor"/>
      </rPr>
      <t>Portfolio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VaR calculated with Filtered Historical method, using GARCH-estimated volatilities.</t>
    </r>
  </si>
  <si>
    <r>
      <t>Monthly VaR</t>
    </r>
    <r>
      <rPr>
        <vertAlign val="superscript"/>
        <sz val="11"/>
        <color theme="1"/>
        <rFont val="Calibri"/>
        <family val="2"/>
        <scheme val="minor"/>
      </rPr>
      <t>5</t>
    </r>
  </si>
  <si>
    <r>
      <t>Monthly ES</t>
    </r>
    <r>
      <rPr>
        <vertAlign val="superscript"/>
        <sz val="11"/>
        <color theme="1"/>
        <rFont val="Calibri"/>
        <family val="2"/>
        <scheme val="minor"/>
      </rPr>
      <t>5</t>
    </r>
  </si>
  <si>
    <r>
      <t>Daily ES</t>
    </r>
    <r>
      <rPr>
        <vertAlign val="superscript"/>
        <sz val="11"/>
        <color theme="1"/>
        <rFont val="Calibri"/>
        <family val="2"/>
        <scheme val="minor"/>
      </rPr>
      <t>5</t>
    </r>
  </si>
  <si>
    <r>
      <t>Daily VaR</t>
    </r>
    <r>
      <rPr>
        <vertAlign val="superscript"/>
        <sz val="11"/>
        <color theme="1"/>
        <rFont val="Calibri"/>
        <family val="2"/>
        <scheme val="minor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</si>
</sst>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E+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dotted">
        <color auto="1"/>
      </bottom>
      <diagonal/>
    </border>
    <border>
      <left/>
      <right style="thick">
        <color auto="1"/>
      </right>
      <top style="thick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/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2" applyNumberFormat="1" applyFont="1"/>
    <xf numFmtId="10" fontId="0" fillId="0" borderId="0" xfId="2" applyNumberFormat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2" fontId="0" fillId="0" borderId="7" xfId="0" applyNumberFormat="1" applyBorder="1"/>
    <xf numFmtId="0" fontId="0" fillId="2" borderId="6" xfId="0" applyFill="1" applyBorder="1"/>
    <xf numFmtId="0" fontId="0" fillId="2" borderId="8" xfId="0" applyFill="1" applyBorder="1"/>
    <xf numFmtId="2" fontId="0" fillId="2" borderId="7" xfId="0" applyNumberFormat="1" applyFill="1" applyBorder="1"/>
    <xf numFmtId="0" fontId="0" fillId="2" borderId="10" xfId="0" applyFill="1" applyBorder="1"/>
    <xf numFmtId="2" fontId="0" fillId="0" borderId="5" xfId="0" applyNumberFormat="1" applyBorder="1"/>
    <xf numFmtId="2" fontId="0" fillId="2" borderId="9" xfId="0" applyNumberFormat="1" applyFill="1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2" fontId="0" fillId="0" borderId="13" xfId="0" applyNumberFormat="1" applyBorder="1"/>
    <xf numFmtId="2" fontId="0" fillId="2" borderId="13" xfId="0" applyNumberFormat="1" applyFill="1" applyBorder="1"/>
    <xf numFmtId="0" fontId="0" fillId="0" borderId="15" xfId="0" applyBorder="1"/>
    <xf numFmtId="2" fontId="0" fillId="0" borderId="12" xfId="0" applyNumberFormat="1" applyBorder="1"/>
    <xf numFmtId="2" fontId="0" fillId="2" borderId="14" xfId="0" applyNumberFormat="1" applyFill="1" applyBorder="1"/>
    <xf numFmtId="10" fontId="0" fillId="2" borderId="12" xfId="2" applyNumberFormat="1" applyFont="1" applyFill="1" applyBorder="1"/>
    <xf numFmtId="10" fontId="0" fillId="2" borderId="5" xfId="2" applyNumberFormat="1" applyFont="1" applyFill="1" applyBorder="1"/>
    <xf numFmtId="10" fontId="3" fillId="0" borderId="12" xfId="0" applyNumberFormat="1" applyFont="1" applyBorder="1"/>
    <xf numFmtId="10" fontId="3" fillId="0" borderId="5" xfId="2" applyNumberFormat="1" applyFont="1" applyBorder="1"/>
    <xf numFmtId="0" fontId="3" fillId="0" borderId="15" xfId="0" applyFont="1" applyBorder="1"/>
    <xf numFmtId="0" fontId="3" fillId="0" borderId="0" xfId="0" applyFont="1" applyBorder="1"/>
    <xf numFmtId="0" fontId="0" fillId="0" borderId="6" xfId="0" applyFont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0" borderId="4" xfId="0" applyFont="1" applyBorder="1" applyAlignment="1"/>
    <xf numFmtId="2" fontId="0" fillId="0" borderId="14" xfId="0" applyNumberFormat="1" applyFill="1" applyBorder="1"/>
    <xf numFmtId="2" fontId="0" fillId="0" borderId="9" xfId="0" applyNumberFormat="1" applyFill="1" applyBorder="1"/>
    <xf numFmtId="2" fontId="3" fillId="2" borderId="7" xfId="1" applyNumberFormat="1" applyFont="1" applyFill="1" applyBorder="1"/>
    <xf numFmtId="2" fontId="3" fillId="2" borderId="13" xfId="1" applyNumberFormat="1" applyFont="1" applyFill="1" applyBorder="1"/>
    <xf numFmtId="10" fontId="3" fillId="2" borderId="12" xfId="2" applyNumberFormat="1" applyFont="1" applyFill="1" applyBorder="1"/>
    <xf numFmtId="10" fontId="3" fillId="2" borderId="5" xfId="2" applyNumberFormat="1" applyFont="1" applyFill="1" applyBorder="1"/>
    <xf numFmtId="10" fontId="3" fillId="0" borderId="9" xfId="2" applyNumberFormat="1" applyFont="1" applyBorder="1"/>
    <xf numFmtId="10" fontId="0" fillId="0" borderId="14" xfId="2" applyNumberFormat="1" applyFont="1" applyBorder="1"/>
    <xf numFmtId="10" fontId="0" fillId="0" borderId="9" xfId="2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5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165" fontId="0" fillId="2" borderId="12" xfId="2" applyNumberFormat="1" applyFont="1" applyFill="1" applyBorder="1"/>
    <xf numFmtId="165" fontId="0" fillId="2" borderId="19" xfId="2" applyNumberFormat="1" applyFont="1" applyFill="1" applyBorder="1"/>
    <xf numFmtId="165" fontId="0" fillId="2" borderId="20" xfId="2" applyNumberFormat="1" applyFont="1" applyFill="1" applyBorder="1"/>
    <xf numFmtId="165" fontId="0" fillId="0" borderId="14" xfId="2" applyNumberFormat="1" applyFont="1" applyBorder="1"/>
    <xf numFmtId="165" fontId="0" fillId="0" borderId="21" xfId="2" applyNumberFormat="1" applyFont="1" applyBorder="1"/>
    <xf numFmtId="165" fontId="0" fillId="0" borderId="22" xfId="2" applyNumberFormat="1" applyFont="1" applyBorder="1"/>
    <xf numFmtId="165" fontId="0" fillId="0" borderId="16" xfId="2" applyNumberFormat="1" applyFont="1" applyBorder="1"/>
    <xf numFmtId="0" fontId="0" fillId="2" borderId="23" xfId="0" applyFill="1" applyBorder="1"/>
    <xf numFmtId="0" fontId="0" fillId="0" borderId="24" xfId="0" applyBorder="1"/>
    <xf numFmtId="0" fontId="0" fillId="0" borderId="16" xfId="0" applyBorder="1"/>
    <xf numFmtId="0" fontId="6" fillId="0" borderId="2" xfId="0" applyFont="1" applyBorder="1" applyAlignment="1">
      <alignment horizontal="left" wrapText="1"/>
    </xf>
    <xf numFmtId="10" fontId="3" fillId="0" borderId="13" xfId="2" applyNumberFormat="1" applyFont="1" applyBorder="1"/>
    <xf numFmtId="10" fontId="3" fillId="0" borderId="7" xfId="2" applyNumberFormat="1" applyFont="1" applyBorder="1"/>
    <xf numFmtId="10" fontId="3" fillId="2" borderId="7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2B-41B2-9670-0E2C53409A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2B-41B2-9670-0E2C53409A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2B-41B2-9670-0E2C53409A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2B-41B2-9670-0E2C53409A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2B-41B2-9670-0E2C53409A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2B-41B2-9670-0E2C53409A23}"/>
              </c:ext>
            </c:extLst>
          </c:dPt>
          <c:val>
            <c:numRef>
              <c:f>VaR!$S$51:$S$56</c:f>
              <c:numCache>
                <c:formatCode>General</c:formatCode>
                <c:ptCount val="6"/>
                <c:pt idx="0">
                  <c:v>0.93195570132764127</c:v>
                </c:pt>
                <c:pt idx="1">
                  <c:v>2.4820760291412482E-2</c:v>
                </c:pt>
                <c:pt idx="2">
                  <c:v>1.7260304830461138E-2</c:v>
                </c:pt>
                <c:pt idx="3">
                  <c:v>-2.5281261213860873E-2</c:v>
                </c:pt>
                <c:pt idx="4">
                  <c:v>1.0957348097296184E-2</c:v>
                </c:pt>
                <c:pt idx="5">
                  <c:v>4.0287146667049752E-2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8-4743-BC79-8B26799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VaR Decomposition</a:t>
            </a:r>
            <a:r>
              <a:rPr lang="en-US" sz="1600" b="1" baseline="0"/>
              <a:t> - Augmented Portf.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E-4D4A-9F56-768FBCD33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E-4754-A5C2-7115CDC2F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E-4754-A5C2-7115CDC2F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75E-4754-A5C2-7115CDC2F7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75E-4754-A5C2-7115CDC2F7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E-4754-A5C2-7115CDC2F720}"/>
              </c:ext>
            </c:extLst>
          </c:dPt>
          <c:dLbls>
            <c:dLbl>
              <c:idx val="1"/>
              <c:layout>
                <c:manualLayout>
                  <c:x val="-1.8559762435040831E-3"/>
                  <c:y val="2.909619930896530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E-4754-A5C2-7115CDC2F720}"/>
                </c:ext>
              </c:extLst>
            </c:dLbl>
            <c:dLbl>
              <c:idx val="2"/>
              <c:layout>
                <c:manualLayout>
                  <c:x val="1.1135857461024431E-2"/>
                  <c:y val="7.27404982724131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E-4754-A5C2-7115CDC2F720}"/>
                </c:ext>
              </c:extLst>
            </c:dLbl>
            <c:dLbl>
              <c:idx val="3"/>
              <c:layout>
                <c:manualLayout>
                  <c:x val="2.2271714922048998E-2"/>
                  <c:y val="1.45480996544826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5E-4754-A5C2-7115CDC2F720}"/>
                </c:ext>
              </c:extLst>
            </c:dLbl>
            <c:dLbl>
              <c:idx val="4"/>
              <c:layout>
                <c:manualLayout>
                  <c:x val="9.2798812175203475E-3"/>
                  <c:y val="1.81851245681032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5E-4754-A5C2-7115CDC2F7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5E-4754-A5C2-7115CDC2F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VaR!$M$64:$M$69</c:f>
              <c:strCache>
                <c:ptCount val="6"/>
                <c:pt idx="0">
                  <c:v>Equities</c:v>
                </c:pt>
                <c:pt idx="1">
                  <c:v>Tsies</c:v>
                </c:pt>
                <c:pt idx="2">
                  <c:v>CorpIG</c:v>
                </c:pt>
                <c:pt idx="3">
                  <c:v>AbsReturn</c:v>
                </c:pt>
                <c:pt idx="4">
                  <c:v>Gold</c:v>
                </c:pt>
                <c:pt idx="5">
                  <c:v>Oil</c:v>
                </c:pt>
              </c:strCache>
            </c:strRef>
          </c:cat>
          <c:val>
            <c:numRef>
              <c:f>VaR!$N$64:$N$69</c:f>
              <c:numCache>
                <c:formatCode>0.0%</c:formatCode>
                <c:ptCount val="6"/>
                <c:pt idx="0">
                  <c:v>0.96399999999999997</c:v>
                </c:pt>
                <c:pt idx="1">
                  <c:v>2.5700000000000001E-2</c:v>
                </c:pt>
                <c:pt idx="2">
                  <c:v>2.23E-2</c:v>
                </c:pt>
                <c:pt idx="3">
                  <c:v>-5.45E-2</c:v>
                </c:pt>
                <c:pt idx="4">
                  <c:v>4.2500000000000003E-2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E-4754-A5C2-7115CDC2F7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VaR Decomposition</a:t>
            </a:r>
            <a:r>
              <a:rPr lang="en-US" sz="1600" b="1" baseline="0"/>
              <a:t> - Default Portf.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A8-4BA4-9818-3FA4B0529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29-446A-AB37-52A716E123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29-446A-AB37-52A716E123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29-446A-AB37-52A716E123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29-446A-AB37-52A716E123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29-446A-AB37-52A716E123C1}"/>
              </c:ext>
            </c:extLst>
          </c:dPt>
          <c:dLbls>
            <c:dLbl>
              <c:idx val="1"/>
              <c:layout>
                <c:manualLayout>
                  <c:x val="1.0829579931679847E-2"/>
                  <c:y val="1.23054145761995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29-446A-AB37-52A716E123C1}"/>
                </c:ext>
              </c:extLst>
            </c:dLbl>
            <c:dLbl>
              <c:idx val="2"/>
              <c:layout>
                <c:manualLayout>
                  <c:x val="3.0941656947656138E-3"/>
                  <c:y val="-1.23054145761995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29-446A-AB37-52A716E123C1}"/>
                </c:ext>
              </c:extLst>
            </c:dLbl>
            <c:dLbl>
              <c:idx val="3"/>
              <c:layout>
                <c:manualLayout>
                  <c:x val="1.5470828473828352E-2"/>
                  <c:y val="2.15344755083492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29-446A-AB37-52A716E123C1}"/>
                </c:ext>
              </c:extLst>
            </c:dLbl>
            <c:dLbl>
              <c:idx val="4"/>
              <c:layout>
                <c:manualLayout>
                  <c:x val="1.3923745626445461E-2"/>
                  <c:y val="1.53817682202494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29-446A-AB37-52A716E123C1}"/>
                </c:ext>
              </c:extLst>
            </c:dLbl>
            <c:dLbl>
              <c:idx val="5"/>
              <c:layout>
                <c:manualLayout>
                  <c:x val="1.8564994168594022E-2"/>
                  <c:y val="3.07635364404988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29-446A-AB37-52A716E123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VaR!$M$72:$M$77</c:f>
              <c:strCache>
                <c:ptCount val="6"/>
                <c:pt idx="0">
                  <c:v>Equities</c:v>
                </c:pt>
                <c:pt idx="1">
                  <c:v>Tsies</c:v>
                </c:pt>
                <c:pt idx="2">
                  <c:v>CorpIG</c:v>
                </c:pt>
                <c:pt idx="3">
                  <c:v>AbsReturn</c:v>
                </c:pt>
                <c:pt idx="4">
                  <c:v>Gold</c:v>
                </c:pt>
                <c:pt idx="5">
                  <c:v>Oil</c:v>
                </c:pt>
              </c:strCache>
            </c:strRef>
          </c:cat>
          <c:val>
            <c:numRef>
              <c:f>VaR!$N$72:$N$77</c:f>
              <c:numCache>
                <c:formatCode>0.0%</c:formatCode>
                <c:ptCount val="6"/>
                <c:pt idx="0">
                  <c:v>0.93200000000000005</c:v>
                </c:pt>
                <c:pt idx="1">
                  <c:v>2.4799999999999999E-2</c:v>
                </c:pt>
                <c:pt idx="2">
                  <c:v>1.7299999999999999E-2</c:v>
                </c:pt>
                <c:pt idx="3">
                  <c:v>-2.53E-2</c:v>
                </c:pt>
                <c:pt idx="4">
                  <c:v>1.0999999999999999E-2</c:v>
                </c:pt>
                <c:pt idx="5">
                  <c:v>4.0300000000000002E-2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9-446A-AB37-52A716E1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Vol. Contribution - Default Portf.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B-4D9B-9D5F-485F4FD844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D7E-4B5C-805F-2331A4BF49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7E-4B5C-805F-2331A4BF49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D7E-4B5C-805F-2331A4BF49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E-4B5C-805F-2331A4BF49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7E-4B5C-805F-2331A4BF493D}"/>
              </c:ext>
            </c:extLst>
          </c:dPt>
          <c:dLbls>
            <c:dLbl>
              <c:idx val="1"/>
              <c:layout>
                <c:manualLayout>
                  <c:x val="-2.4137098720734208E-3"/>
                  <c:y val="2.693602693602689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7E-4B5C-805F-2331A4BF493D}"/>
                </c:ext>
              </c:extLst>
            </c:dLbl>
            <c:dLbl>
              <c:idx val="2"/>
              <c:layout>
                <c:manualLayout>
                  <c:x val="1.2068549360366929E-2"/>
                  <c:y val="1.34680134680134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7E-4B5C-805F-2331A4BF493D}"/>
                </c:ext>
              </c:extLst>
            </c:dLbl>
            <c:dLbl>
              <c:idx val="3"/>
              <c:layout>
                <c:manualLayout>
                  <c:x val="0"/>
                  <c:y val="-2.24466891133557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7E-4B5C-805F-2331A4BF493D}"/>
                </c:ext>
              </c:extLst>
            </c:dLbl>
            <c:dLbl>
              <c:idx val="4"/>
              <c:layout>
                <c:manualLayout>
                  <c:x val="2.8964518464880434E-2"/>
                  <c:y val="2.24466891133557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7E-4B5C-805F-2331A4BF493D}"/>
                </c:ext>
              </c:extLst>
            </c:dLbl>
            <c:dLbl>
              <c:idx val="5"/>
              <c:layout>
                <c:manualLayout>
                  <c:x val="3.3791938209027275E-2"/>
                  <c:y val="-3.14253647586980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7E-4B5C-805F-2331A4BF4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Vola!$B$3:$B$8</c:f>
              <c:strCache>
                <c:ptCount val="6"/>
                <c:pt idx="0">
                  <c:v>Equities</c:v>
                </c:pt>
                <c:pt idx="1">
                  <c:v>Tsies</c:v>
                </c:pt>
                <c:pt idx="2">
                  <c:v>CorpIG</c:v>
                </c:pt>
                <c:pt idx="3">
                  <c:v>AbsReturn</c:v>
                </c:pt>
                <c:pt idx="4">
                  <c:v>Gold</c:v>
                </c:pt>
                <c:pt idx="5">
                  <c:v>Oil</c:v>
                </c:pt>
              </c:strCache>
            </c:strRef>
          </c:cat>
          <c:val>
            <c:numRef>
              <c:f>Vola!$C$3:$C$8</c:f>
              <c:numCache>
                <c:formatCode>0.00%</c:formatCode>
                <c:ptCount val="6"/>
                <c:pt idx="0">
                  <c:v>0.93195499999999998</c:v>
                </c:pt>
                <c:pt idx="1">
                  <c:v>2.4820999999999999E-2</c:v>
                </c:pt>
                <c:pt idx="2">
                  <c:v>1.7260999999999999E-2</c:v>
                </c:pt>
                <c:pt idx="3">
                  <c:v>-2.5281000000000001E-2</c:v>
                </c:pt>
                <c:pt idx="4">
                  <c:v>1.0957E-2</c:v>
                </c:pt>
                <c:pt idx="5">
                  <c:v>4.0287000000000003E-2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E-4B5C-805F-2331A4BF4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Vol. Contribution - Augmented Portf.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5F-44D3-80CF-6621158F6A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5F-44D3-80CF-6621158F6A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5F-44D3-80CF-6621158F6A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5F-44D3-80CF-6621158F6A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5F-44D3-80CF-6621158F6A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5F-44D3-80CF-6621158F6AE2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5F-44D3-80CF-6621158F6A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Vola!$B$11:$B$16</c:f>
              <c:strCache>
                <c:ptCount val="6"/>
                <c:pt idx="0">
                  <c:v>Equities</c:v>
                </c:pt>
                <c:pt idx="1">
                  <c:v>Tsies</c:v>
                </c:pt>
                <c:pt idx="2">
                  <c:v>CorpIG</c:v>
                </c:pt>
                <c:pt idx="3">
                  <c:v>AbsReturn</c:v>
                </c:pt>
                <c:pt idx="4">
                  <c:v>Gold</c:v>
                </c:pt>
                <c:pt idx="5">
                  <c:v>Oil</c:v>
                </c:pt>
              </c:strCache>
            </c:strRef>
          </c:cat>
          <c:val>
            <c:numRef>
              <c:f>Vola!$C$11:$C$16</c:f>
              <c:numCache>
                <c:formatCode>0.00%</c:formatCode>
                <c:ptCount val="6"/>
                <c:pt idx="0">
                  <c:v>0.76012599999999997</c:v>
                </c:pt>
                <c:pt idx="1">
                  <c:v>4.0631E-2</c:v>
                </c:pt>
                <c:pt idx="2">
                  <c:v>2.1780999999999998E-2</c:v>
                </c:pt>
                <c:pt idx="3">
                  <c:v>5.6113000000000003E-2</c:v>
                </c:pt>
                <c:pt idx="4">
                  <c:v>0.12135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5F-44D3-80CF-6621158F6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23</xdr:row>
      <xdr:rowOff>13334</xdr:rowOff>
    </xdr:from>
    <xdr:to>
      <xdr:col>10</xdr:col>
      <xdr:colOff>754380</xdr:colOff>
      <xdr:row>41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606AC-CC54-426A-A41E-F49C851B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125187</xdr:colOff>
      <xdr:row>61</xdr:row>
      <xdr:rowOff>158659</xdr:rowOff>
    </xdr:from>
    <xdr:to>
      <xdr:col>7</xdr:col>
      <xdr:colOff>152401</xdr:colOff>
      <xdr:row>79</xdr:row>
      <xdr:rowOff>136072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1E24B0-9247-419F-AB05-DAF59E7D4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283029</xdr:colOff>
      <xdr:row>64</xdr:row>
      <xdr:rowOff>176076</xdr:rowOff>
    </xdr:from>
    <xdr:to>
      <xdr:col>22</xdr:col>
      <xdr:colOff>429986</xdr:colOff>
      <xdr:row>84</xdr:row>
      <xdr:rowOff>108859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C74FB4-95F8-4368-BF7F-4BC762F9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2</xdr:row>
      <xdr:rowOff>123824</xdr:rowOff>
    </xdr:from>
    <xdr:to>
      <xdr:col>17</xdr:col>
      <xdr:colOff>95250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FBBA2-3A54-4F69-94E3-49047EE96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617220</xdr:colOff>
      <xdr:row>24</xdr:row>
      <xdr:rowOff>110490</xdr:rowOff>
    </xdr:from>
    <xdr:to>
      <xdr:col>16</xdr:col>
      <xdr:colOff>495300</xdr:colOff>
      <xdr:row>44</xdr:row>
      <xdr:rowOff>112396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F6605-50E0-457D-B620-75FD6A663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4C77-587A-43CA-AC96-7BDF2C0FEF35}">
  <dimension ref="A1:S96"/>
  <sheetViews>
    <sheetView showGridLines="0" topLeftCell="A59" zoomScale="115" zoomScaleNormal="115" workbookViewId="0">
      <selection activeCell="P50" sqref="P50"/>
    </sheetView>
  </sheetViews>
  <sheetFormatPr defaultRowHeight="14.4" x14ac:dyDescent="0.55000000000000004"/>
  <cols>
    <col min="8" max="8" width="13.26171875" customWidth="1"/>
    <col min="9" max="9" width="15.26171875" bestFit="1" customWidth="1"/>
    <col min="10" max="15" width="9.1015625" customWidth="1"/>
    <col min="16" max="16" width="10.26171875" bestFit="1" customWidth="1"/>
    <col min="17" max="17" width="12.15625" bestFit="1" customWidth="1"/>
  </cols>
  <sheetData>
    <row r="1" spans="1:19" x14ac:dyDescent="0.55000000000000004">
      <c r="A1" t="s">
        <v>30</v>
      </c>
    </row>
    <row r="2" spans="1:19" x14ac:dyDescent="0.55000000000000004">
      <c r="A2" t="s">
        <v>31</v>
      </c>
    </row>
    <row r="3" spans="1:19" x14ac:dyDescent="0.55000000000000004">
      <c r="P3">
        <f>1.5783-5.53</f>
        <v>-3.9517000000000002</v>
      </c>
    </row>
    <row r="4" spans="1:19" x14ac:dyDescent="0.55000000000000004">
      <c r="A4">
        <v>78</v>
      </c>
      <c r="P4">
        <f>+P3/1.5783</f>
        <v>-2.5037698789837166</v>
      </c>
    </row>
    <row r="5" spans="1:19" x14ac:dyDescent="0.55000000000000004">
      <c r="A5" t="s">
        <v>32</v>
      </c>
      <c r="P5">
        <f>-2.80325-5.53</f>
        <v>-8.3332499999999996</v>
      </c>
      <c r="Q5">
        <f>+P5/-2.80325</f>
        <v>2.972710247034692</v>
      </c>
      <c r="S5">
        <f>0.01578-0.00435</f>
        <v>1.1429999999999999E-2</v>
      </c>
    </row>
    <row r="6" spans="1:19" x14ac:dyDescent="0.55000000000000004">
      <c r="A6" t="s">
        <v>33</v>
      </c>
      <c r="S6">
        <f>+S5/0.01578</f>
        <v>0.7243346007604563</v>
      </c>
    </row>
    <row r="50" spans="10:19" x14ac:dyDescent="0.55000000000000004">
      <c r="J50" s="2" t="s">
        <v>0</v>
      </c>
      <c r="K50" s="2" t="s">
        <v>2</v>
      </c>
      <c r="L50" s="2"/>
      <c r="M50" s="2"/>
      <c r="N50" s="2" t="s">
        <v>1</v>
      </c>
      <c r="O50" s="2" t="s">
        <v>5</v>
      </c>
      <c r="P50" s="2" t="s">
        <v>3</v>
      </c>
      <c r="Q50" s="2" t="s">
        <v>4</v>
      </c>
    </row>
    <row r="51" spans="10:19" x14ac:dyDescent="0.55000000000000004">
      <c r="J51">
        <v>0.5</v>
      </c>
      <c r="K51">
        <v>1.86836</v>
      </c>
      <c r="N51">
        <v>2.3102109999999999E-2</v>
      </c>
      <c r="O51">
        <f>+K51*J51</f>
        <v>0.93418000000000001</v>
      </c>
      <c r="P51">
        <f t="shared" ref="P51:P58" si="0">+K51*$N$51</f>
        <v>4.3163058239599997E-2</v>
      </c>
      <c r="Q51">
        <f>+$N$51*K51*J51</f>
        <v>2.1581529119799998E-2</v>
      </c>
      <c r="S51">
        <f>+Q51/$Q$58</f>
        <v>0.93195570132764127</v>
      </c>
    </row>
    <row r="52" spans="10:19" x14ac:dyDescent="0.55000000000000004">
      <c r="J52">
        <v>0.25</v>
      </c>
      <c r="K52">
        <v>9.9519999999999997E-2</v>
      </c>
      <c r="O52">
        <f t="shared" ref="O52:O56" si="1">+K52*J52</f>
        <v>2.4879999999999999E-2</v>
      </c>
      <c r="P52">
        <f t="shared" si="0"/>
        <v>2.2991219871999996E-3</v>
      </c>
      <c r="Q52">
        <f t="shared" ref="Q52:Q56" si="2">+$N$51*K52*J52</f>
        <v>5.747804967999999E-4</v>
      </c>
      <c r="S52">
        <f t="shared" ref="S52:S56" si="3">+Q52/$Q$58</f>
        <v>2.4820760291412482E-2</v>
      </c>
    </row>
    <row r="53" spans="10:19" x14ac:dyDescent="0.55000000000000004">
      <c r="J53">
        <v>0.05</v>
      </c>
      <c r="K53">
        <v>0.34603</v>
      </c>
      <c r="O53">
        <f t="shared" si="1"/>
        <v>1.7301500000000001E-2</v>
      </c>
      <c r="P53">
        <f t="shared" si="0"/>
        <v>7.9940231232999998E-3</v>
      </c>
      <c r="Q53">
        <f t="shared" si="2"/>
        <v>3.9970115616500001E-4</v>
      </c>
      <c r="S53">
        <f t="shared" si="3"/>
        <v>1.7260304830461138E-2</v>
      </c>
    </row>
    <row r="54" spans="10:19" x14ac:dyDescent="0.55000000000000004">
      <c r="J54">
        <v>0.12</v>
      </c>
      <c r="K54">
        <v>-0.21118000000000001</v>
      </c>
      <c r="O54">
        <f t="shared" si="1"/>
        <v>-2.5341599999999999E-2</v>
      </c>
      <c r="P54">
        <f t="shared" si="0"/>
        <v>-4.8787035897999995E-3</v>
      </c>
      <c r="Q54">
        <f t="shared" si="2"/>
        <v>-5.854444307759999E-4</v>
      </c>
      <c r="S54">
        <f t="shared" si="3"/>
        <v>-2.5281261213860873E-2</v>
      </c>
    </row>
    <row r="55" spans="10:19" x14ac:dyDescent="0.55000000000000004">
      <c r="J55">
        <v>0.05</v>
      </c>
      <c r="K55">
        <v>0.21967</v>
      </c>
      <c r="O55">
        <f t="shared" si="1"/>
        <v>1.09835E-2</v>
      </c>
      <c r="P55">
        <f t="shared" si="0"/>
        <v>5.0748405036999998E-3</v>
      </c>
      <c r="Q55">
        <f t="shared" si="2"/>
        <v>2.5374202518500002E-4</v>
      </c>
      <c r="S55">
        <f t="shared" si="3"/>
        <v>1.0957348097296184E-2</v>
      </c>
    </row>
    <row r="56" spans="10:19" x14ac:dyDescent="0.55000000000000004">
      <c r="J56">
        <v>0.03</v>
      </c>
      <c r="K56">
        <v>1.3461099999999999</v>
      </c>
      <c r="O56">
        <f t="shared" si="1"/>
        <v>4.0383299999999997E-2</v>
      </c>
      <c r="P56" s="1">
        <f t="shared" si="0"/>
        <v>3.1097981292099997E-2</v>
      </c>
      <c r="Q56">
        <f t="shared" si="2"/>
        <v>9.3293943876299992E-4</v>
      </c>
      <c r="S56">
        <f t="shared" si="3"/>
        <v>4.0287146667049752E-2</v>
      </c>
    </row>
    <row r="57" spans="10:19" x14ac:dyDescent="0.55000000000000004">
      <c r="K57">
        <f>+SUMPRODUCT(K51:K56,J51:J56)</f>
        <v>1.0023867</v>
      </c>
      <c r="P57">
        <f t="shared" si="0"/>
        <v>2.3157247805936997E-2</v>
      </c>
    </row>
    <row r="58" spans="10:19" x14ac:dyDescent="0.55000000000000004">
      <c r="K58">
        <f>+SUM(K51:K56)</f>
        <v>3.6685099999999995</v>
      </c>
      <c r="P58">
        <f t="shared" si="0"/>
        <v>8.4750321556099989E-2</v>
      </c>
      <c r="Q58">
        <f>+SUM(Q51:Q56)</f>
        <v>2.3157247805937E-2</v>
      </c>
    </row>
    <row r="64" spans="10:19" x14ac:dyDescent="0.55000000000000004">
      <c r="M64" s="2" t="s">
        <v>6</v>
      </c>
      <c r="N64" s="3">
        <v>0.96399999999999997</v>
      </c>
    </row>
    <row r="65" spans="13:14" x14ac:dyDescent="0.55000000000000004">
      <c r="M65" s="2" t="s">
        <v>7</v>
      </c>
      <c r="N65" s="3">
        <v>2.5700000000000001E-2</v>
      </c>
    </row>
    <row r="66" spans="13:14" x14ac:dyDescent="0.55000000000000004">
      <c r="M66" s="2" t="s">
        <v>8</v>
      </c>
      <c r="N66" s="3">
        <v>2.23E-2</v>
      </c>
    </row>
    <row r="67" spans="13:14" x14ac:dyDescent="0.55000000000000004">
      <c r="M67" s="2" t="s">
        <v>9</v>
      </c>
      <c r="N67" s="3">
        <v>-5.45E-2</v>
      </c>
    </row>
    <row r="68" spans="13:14" x14ac:dyDescent="0.55000000000000004">
      <c r="M68" s="2" t="s">
        <v>10</v>
      </c>
      <c r="N68" s="3">
        <v>4.2500000000000003E-2</v>
      </c>
    </row>
    <row r="69" spans="13:14" x14ac:dyDescent="0.55000000000000004">
      <c r="M69" s="2" t="s">
        <v>11</v>
      </c>
      <c r="N69" s="3">
        <v>0</v>
      </c>
    </row>
    <row r="72" spans="13:14" x14ac:dyDescent="0.55000000000000004">
      <c r="M72" s="2" t="s">
        <v>6</v>
      </c>
      <c r="N72" s="3">
        <v>0.93200000000000005</v>
      </c>
    </row>
    <row r="73" spans="13:14" x14ac:dyDescent="0.55000000000000004">
      <c r="M73" s="2" t="s">
        <v>7</v>
      </c>
      <c r="N73" s="3">
        <v>2.4799999999999999E-2</v>
      </c>
    </row>
    <row r="74" spans="13:14" x14ac:dyDescent="0.55000000000000004">
      <c r="M74" s="2" t="s">
        <v>8</v>
      </c>
      <c r="N74" s="3">
        <v>1.7299999999999999E-2</v>
      </c>
    </row>
    <row r="75" spans="13:14" x14ac:dyDescent="0.55000000000000004">
      <c r="M75" s="2" t="s">
        <v>9</v>
      </c>
      <c r="N75" s="3">
        <v>-2.53E-2</v>
      </c>
    </row>
    <row r="76" spans="13:14" x14ac:dyDescent="0.55000000000000004">
      <c r="M76" s="2" t="s">
        <v>10</v>
      </c>
      <c r="N76" s="3">
        <v>1.0999999999999999E-2</v>
      </c>
    </row>
    <row r="77" spans="13:14" x14ac:dyDescent="0.55000000000000004">
      <c r="M77" s="2" t="s">
        <v>11</v>
      </c>
      <c r="N77" s="3">
        <v>4.0300000000000002E-2</v>
      </c>
    </row>
    <row r="90" spans="8:15" ht="14.7" thickBot="1" x14ac:dyDescent="0.6">
      <c r="I90" s="7"/>
      <c r="J90" s="54" t="s">
        <v>6</v>
      </c>
      <c r="K90" s="55" t="s">
        <v>36</v>
      </c>
      <c r="L90" s="55" t="s">
        <v>8</v>
      </c>
      <c r="M90" s="55" t="s">
        <v>9</v>
      </c>
      <c r="N90" s="55" t="s">
        <v>10</v>
      </c>
      <c r="O90" s="56" t="s">
        <v>11</v>
      </c>
    </row>
    <row r="91" spans="8:15" ht="14.7" thickTop="1" x14ac:dyDescent="0.55000000000000004">
      <c r="H91" s="52" t="s">
        <v>37</v>
      </c>
      <c r="I91" s="64" t="s">
        <v>34</v>
      </c>
      <c r="J91" s="57">
        <v>0.93195499999999998</v>
      </c>
      <c r="K91" s="58">
        <v>2.4820999999999999E-2</v>
      </c>
      <c r="L91" s="58">
        <v>1.7260999999999999E-2</v>
      </c>
      <c r="M91" s="58">
        <v>-2.5281000000000001E-2</v>
      </c>
      <c r="N91" s="58">
        <v>1.0957E-2</v>
      </c>
      <c r="O91" s="59">
        <v>4.0287000000000003E-2</v>
      </c>
    </row>
    <row r="92" spans="8:15" ht="14.7" thickBot="1" x14ac:dyDescent="0.6">
      <c r="H92" s="53"/>
      <c r="I92" s="65" t="s">
        <v>35</v>
      </c>
      <c r="J92" s="60">
        <v>0.76012599999999997</v>
      </c>
      <c r="K92" s="61">
        <v>4.0631E-2</v>
      </c>
      <c r="L92" s="61">
        <v>2.1780999999999998E-2</v>
      </c>
      <c r="M92" s="61">
        <v>5.6113000000000003E-2</v>
      </c>
      <c r="N92" s="61">
        <v>0.12135</v>
      </c>
      <c r="O92" s="62">
        <v>0</v>
      </c>
    </row>
    <row r="93" spans="8:15" ht="4.2" customHeight="1" thickTop="1" thickBot="1" x14ac:dyDescent="0.6">
      <c r="H93" s="8"/>
      <c r="I93" s="66"/>
      <c r="J93" s="63"/>
      <c r="K93" s="63"/>
      <c r="L93" s="63"/>
      <c r="M93" s="63"/>
      <c r="N93" s="63"/>
      <c r="O93" s="63"/>
    </row>
    <row r="94" spans="8:15" ht="14.7" thickTop="1" x14ac:dyDescent="0.55000000000000004">
      <c r="H94" s="52" t="s">
        <v>38</v>
      </c>
      <c r="I94" s="64" t="s">
        <v>34</v>
      </c>
      <c r="J94" s="57">
        <v>0.93200000000000005</v>
      </c>
      <c r="K94" s="58">
        <v>2.4799999999999999E-2</v>
      </c>
      <c r="L94" s="58">
        <v>1.7299999999999999E-2</v>
      </c>
      <c r="M94" s="58">
        <v>-2.53E-2</v>
      </c>
      <c r="N94" s="58">
        <v>1.0999999999999999E-2</v>
      </c>
      <c r="O94" s="59">
        <v>4.0300000000000002E-2</v>
      </c>
    </row>
    <row r="95" spans="8:15" ht="14.7" thickBot="1" x14ac:dyDescent="0.6">
      <c r="H95" s="53"/>
      <c r="I95" s="65" t="s">
        <v>35</v>
      </c>
      <c r="J95" s="60">
        <v>0.76012575189999998</v>
      </c>
      <c r="K95" s="61">
        <v>4.06305021E-2</v>
      </c>
      <c r="L95" s="61">
        <v>2.1780800600000001E-2</v>
      </c>
      <c r="M95" s="61">
        <v>5.61129909E-2</v>
      </c>
      <c r="N95" s="61">
        <v>0.1213499544</v>
      </c>
      <c r="O95" s="62">
        <v>0</v>
      </c>
    </row>
    <row r="96" spans="8:15" ht="23.7" customHeight="1" thickTop="1" x14ac:dyDescent="0.55000000000000004">
      <c r="H96" s="67" t="s">
        <v>39</v>
      </c>
      <c r="I96" s="67"/>
      <c r="J96" s="67"/>
      <c r="K96" s="67"/>
      <c r="L96" s="67"/>
      <c r="M96" s="67"/>
      <c r="N96" s="67"/>
      <c r="O96" s="67"/>
    </row>
  </sheetData>
  <mergeCells count="3">
    <mergeCell ref="H91:H92"/>
    <mergeCell ref="H94:H95"/>
    <mergeCell ref="H96:O9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90C0-C40B-4F57-B1CD-D23D678DA97A}">
  <dimension ref="B3:C19"/>
  <sheetViews>
    <sheetView showGridLines="0" workbookViewId="0">
      <selection activeCell="C14" sqref="C14"/>
    </sheetView>
  </sheetViews>
  <sheetFormatPr defaultRowHeight="14.4" x14ac:dyDescent="0.55000000000000004"/>
  <sheetData>
    <row r="3" spans="2:3" x14ac:dyDescent="0.55000000000000004">
      <c r="B3" s="2" t="s">
        <v>6</v>
      </c>
      <c r="C3" s="4">
        <v>0.93195499999999998</v>
      </c>
    </row>
    <row r="4" spans="2:3" x14ac:dyDescent="0.55000000000000004">
      <c r="B4" s="2" t="s">
        <v>7</v>
      </c>
      <c r="C4" s="4">
        <v>2.4820999999999999E-2</v>
      </c>
    </row>
    <row r="5" spans="2:3" x14ac:dyDescent="0.55000000000000004">
      <c r="B5" s="2" t="s">
        <v>8</v>
      </c>
      <c r="C5" s="4">
        <v>1.7260999999999999E-2</v>
      </c>
    </row>
    <row r="6" spans="2:3" x14ac:dyDescent="0.55000000000000004">
      <c r="B6" s="2" t="s">
        <v>9</v>
      </c>
      <c r="C6" s="4">
        <v>-2.5281000000000001E-2</v>
      </c>
    </row>
    <row r="7" spans="2:3" x14ac:dyDescent="0.55000000000000004">
      <c r="B7" s="2" t="s">
        <v>10</v>
      </c>
      <c r="C7" s="4">
        <v>1.0957E-2</v>
      </c>
    </row>
    <row r="8" spans="2:3" x14ac:dyDescent="0.55000000000000004">
      <c r="B8" s="2" t="s">
        <v>11</v>
      </c>
      <c r="C8" s="4">
        <v>4.0287000000000003E-2</v>
      </c>
    </row>
    <row r="9" spans="2:3" x14ac:dyDescent="0.55000000000000004">
      <c r="C9" s="4"/>
    </row>
    <row r="10" spans="2:3" x14ac:dyDescent="0.55000000000000004">
      <c r="C10" s="4"/>
    </row>
    <row r="11" spans="2:3" x14ac:dyDescent="0.55000000000000004">
      <c r="B11" s="2" t="s">
        <v>6</v>
      </c>
      <c r="C11" s="4">
        <v>0.76012599999999997</v>
      </c>
    </row>
    <row r="12" spans="2:3" x14ac:dyDescent="0.55000000000000004">
      <c r="B12" s="2" t="s">
        <v>7</v>
      </c>
      <c r="C12" s="4">
        <v>4.0631E-2</v>
      </c>
    </row>
    <row r="13" spans="2:3" x14ac:dyDescent="0.55000000000000004">
      <c r="B13" s="2" t="s">
        <v>8</v>
      </c>
      <c r="C13" s="4">
        <v>2.1780999999999998E-2</v>
      </c>
    </row>
    <row r="14" spans="2:3" x14ac:dyDescent="0.55000000000000004">
      <c r="B14" s="2" t="s">
        <v>9</v>
      </c>
      <c r="C14" s="4">
        <v>5.6113000000000003E-2</v>
      </c>
    </row>
    <row r="15" spans="2:3" x14ac:dyDescent="0.55000000000000004">
      <c r="B15" s="2" t="s">
        <v>10</v>
      </c>
      <c r="C15" s="4">
        <v>0.12135</v>
      </c>
    </row>
    <row r="16" spans="2:3" x14ac:dyDescent="0.55000000000000004">
      <c r="B16" s="2" t="s">
        <v>11</v>
      </c>
      <c r="C16" s="4">
        <v>0</v>
      </c>
    </row>
    <row r="17" spans="3:3" x14ac:dyDescent="0.55000000000000004">
      <c r="C17" s="4"/>
    </row>
    <row r="18" spans="3:3" x14ac:dyDescent="0.55000000000000004">
      <c r="C18" s="4"/>
    </row>
    <row r="19" spans="3:3" x14ac:dyDescent="0.55000000000000004">
      <c r="C1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2E20-CAE1-4586-8576-1C06EF445AC0}">
  <dimension ref="B2:E21"/>
  <sheetViews>
    <sheetView showGridLines="0" tabSelected="1" zoomScale="115" zoomScaleNormal="115" workbookViewId="0">
      <selection activeCell="K11" sqref="K11:K12"/>
    </sheetView>
  </sheetViews>
  <sheetFormatPr defaultRowHeight="14.4" x14ac:dyDescent="0.55000000000000004"/>
  <cols>
    <col min="1" max="1" width="4" customWidth="1"/>
    <col min="2" max="2" width="10.83984375" customWidth="1"/>
    <col min="3" max="3" width="11.7890625" customWidth="1"/>
    <col min="4" max="5" width="14.5234375" customWidth="1"/>
  </cols>
  <sheetData>
    <row r="2" spans="2:5" ht="14.7" thickBot="1" x14ac:dyDescent="0.6">
      <c r="B2" s="5"/>
      <c r="C2" s="10"/>
      <c r="D2" s="21" t="s">
        <v>28</v>
      </c>
      <c r="E2" s="6" t="s">
        <v>12</v>
      </c>
    </row>
    <row r="3" spans="2:5" ht="13.8" customHeight="1" thickTop="1" x14ac:dyDescent="0.55000000000000004">
      <c r="B3" s="45" t="s">
        <v>23</v>
      </c>
      <c r="C3" s="14" t="s">
        <v>15</v>
      </c>
      <c r="D3" s="27">
        <v>6.94467E-3</v>
      </c>
      <c r="E3" s="28">
        <v>6.6554300000000004E-3</v>
      </c>
    </row>
    <row r="4" spans="2:5" ht="13.8" customHeight="1" x14ac:dyDescent="0.55000000000000004">
      <c r="B4" s="46"/>
      <c r="C4" s="12" t="s">
        <v>13</v>
      </c>
      <c r="D4" s="22">
        <v>3.1602379599999999</v>
      </c>
      <c r="E4" s="13">
        <v>3.2135584000000001</v>
      </c>
    </row>
    <row r="5" spans="2:5" ht="13.8" customHeight="1" x14ac:dyDescent="0.55000000000000004">
      <c r="B5" s="46"/>
      <c r="C5" s="15" t="s">
        <v>14</v>
      </c>
      <c r="D5" s="23">
        <v>-0.76351000000000002</v>
      </c>
      <c r="E5" s="16">
        <v>-0.73914502999999998</v>
      </c>
    </row>
    <row r="6" spans="2:5" ht="13.8" customHeight="1" thickBot="1" x14ac:dyDescent="0.6">
      <c r="B6" s="47"/>
      <c r="C6" s="20" t="s">
        <v>24</v>
      </c>
      <c r="D6" s="43">
        <v>2.2200000000000001E-2</v>
      </c>
      <c r="E6" s="44">
        <v>1.84E-2</v>
      </c>
    </row>
    <row r="7" spans="2:5" ht="4.5" customHeight="1" thickTop="1" thickBot="1" x14ac:dyDescent="0.6">
      <c r="B7" s="8"/>
      <c r="C7" s="7"/>
      <c r="D7" s="24"/>
      <c r="E7" s="9"/>
    </row>
    <row r="8" spans="2:5" ht="14.7" thickTop="1" x14ac:dyDescent="0.55000000000000004">
      <c r="B8" s="45" t="s">
        <v>20</v>
      </c>
      <c r="C8" s="11" t="s">
        <v>16</v>
      </c>
      <c r="D8" s="25">
        <v>0.2369</v>
      </c>
      <c r="E8" s="18">
        <v>0.124</v>
      </c>
    </row>
    <row r="9" spans="2:5" x14ac:dyDescent="0.55000000000000004">
      <c r="B9" s="46"/>
      <c r="C9" s="15" t="s">
        <v>17</v>
      </c>
      <c r="D9" s="23">
        <v>0.43280000000000002</v>
      </c>
      <c r="E9" s="16">
        <v>0.52969999999999995</v>
      </c>
    </row>
    <row r="10" spans="2:5" ht="16.5" x14ac:dyDescent="0.55000000000000004">
      <c r="B10" s="46"/>
      <c r="C10" s="12" t="s">
        <v>25</v>
      </c>
      <c r="D10" s="22">
        <v>1.8340000000000001</v>
      </c>
      <c r="E10" s="13">
        <v>1.3217000000000001</v>
      </c>
    </row>
    <row r="11" spans="2:5" ht="14.7" thickBot="1" x14ac:dyDescent="0.6">
      <c r="B11" s="47"/>
      <c r="C11" s="17" t="s">
        <v>18</v>
      </c>
      <c r="D11" s="26">
        <v>0.87980000000000003</v>
      </c>
      <c r="E11" s="19">
        <v>0.96050000000000002</v>
      </c>
    </row>
    <row r="12" spans="2:5" ht="4.5" customHeight="1" thickTop="1" thickBot="1" x14ac:dyDescent="0.6">
      <c r="B12" s="9"/>
      <c r="C12" s="7"/>
      <c r="D12" s="24"/>
      <c r="E12" s="9"/>
    </row>
    <row r="13" spans="2:5" ht="14.7" thickTop="1" x14ac:dyDescent="0.55000000000000004">
      <c r="B13" s="48" t="s">
        <v>22</v>
      </c>
      <c r="C13" s="33" t="s">
        <v>21</v>
      </c>
      <c r="D13" s="29">
        <v>2.6499999999999999E-2</v>
      </c>
      <c r="E13" s="30">
        <v>2.06E-2</v>
      </c>
    </row>
    <row r="14" spans="2:5" ht="16.5" x14ac:dyDescent="0.55000000000000004">
      <c r="B14" s="50"/>
      <c r="C14" s="34" t="s">
        <v>26</v>
      </c>
      <c r="D14" s="39">
        <v>1.6995971000000001</v>
      </c>
      <c r="E14" s="38">
        <v>3.80460851</v>
      </c>
    </row>
    <row r="15" spans="2:5" ht="16.8" thickBot="1" x14ac:dyDescent="0.6">
      <c r="B15" s="49"/>
      <c r="C15" s="35" t="s">
        <v>27</v>
      </c>
      <c r="D15" s="36">
        <v>-0.68218162999999998</v>
      </c>
      <c r="E15" s="37">
        <v>-0.92484904000000001</v>
      </c>
    </row>
    <row r="16" spans="2:5" ht="4.5" customHeight="1" thickTop="1" thickBot="1" x14ac:dyDescent="0.6">
      <c r="B16" s="9"/>
      <c r="C16" s="7"/>
      <c r="D16" s="31"/>
      <c r="E16" s="32"/>
    </row>
    <row r="17" spans="2:5" ht="16.8" customHeight="1" thickTop="1" x14ac:dyDescent="0.55000000000000004">
      <c r="B17" s="48" t="s">
        <v>19</v>
      </c>
      <c r="C17" s="14" t="s">
        <v>40</v>
      </c>
      <c r="D17" s="40">
        <v>2.3102118000000001E-2</v>
      </c>
      <c r="E17" s="41">
        <v>1.8448795899999999E-2</v>
      </c>
    </row>
    <row r="18" spans="2:5" ht="16.5" x14ac:dyDescent="0.55000000000000004">
      <c r="B18" s="50"/>
      <c r="C18" s="12" t="s">
        <v>41</v>
      </c>
      <c r="D18" s="68">
        <v>3.1890514100000003E-2</v>
      </c>
      <c r="E18" s="69">
        <v>2.72939016E-2</v>
      </c>
    </row>
    <row r="19" spans="2:5" ht="16.5" x14ac:dyDescent="0.55000000000000004">
      <c r="B19" s="50"/>
      <c r="C19" s="15" t="s">
        <v>43</v>
      </c>
      <c r="D19" s="70">
        <v>6.3E-3</v>
      </c>
      <c r="E19" s="70">
        <v>5.5999999999999999E-3</v>
      </c>
    </row>
    <row r="20" spans="2:5" ht="16.8" thickBot="1" x14ac:dyDescent="0.6">
      <c r="B20" s="49"/>
      <c r="C20" s="20" t="s">
        <v>42</v>
      </c>
      <c r="D20" s="42">
        <v>1.04E-2</v>
      </c>
      <c r="E20" s="42">
        <v>8.8000000000000005E-3</v>
      </c>
    </row>
    <row r="21" spans="2:5" ht="47.1" customHeight="1" thickTop="1" x14ac:dyDescent="0.55000000000000004">
      <c r="B21" s="51" t="s">
        <v>29</v>
      </c>
      <c r="C21" s="51"/>
      <c r="D21" s="51"/>
      <c r="E21" s="51"/>
    </row>
  </sheetData>
  <mergeCells count="5">
    <mergeCell ref="B3:B6"/>
    <mergeCell ref="B8:B11"/>
    <mergeCell ref="B13:B15"/>
    <mergeCell ref="B21:E21"/>
    <mergeCell ref="B17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</vt:lpstr>
      <vt:lpstr>Vola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de Carvalho</dc:creator>
  <cp:lastModifiedBy>Marcel de Carvalho</cp:lastModifiedBy>
  <dcterms:created xsi:type="dcterms:W3CDTF">2022-02-07T10:52:30Z</dcterms:created>
  <dcterms:modified xsi:type="dcterms:W3CDTF">2022-02-09T14:31:01Z</dcterms:modified>
</cp:coreProperties>
</file>