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e6fada5bac88e40/Documents/EDHEC/Third Term/Advanced Derivatives/"/>
    </mc:Choice>
  </mc:AlternateContent>
  <xr:revisionPtr revIDLastSave="5" documentId="13_ncr:1_{9C87A0C9-B91C-40E4-B558-FBAB3F447DC0}" xr6:coauthVersionLast="47" xr6:coauthVersionMax="47" xr10:uidLastSave="{7D3EA887-97D9-4DDD-86B2-476B58288BF2}"/>
  <bookViews>
    <workbookView xWindow="-108" yWindow="-108" windowWidth="23256" windowHeight="12456" activeTab="5" xr2:uid="{26202530-0F19-4BDF-9707-4197C395EA59}"/>
  </bookViews>
  <sheets>
    <sheet name="a (2)" sheetId="6" r:id="rId1"/>
    <sheet name="a" sheetId="1" r:id="rId2"/>
    <sheet name="b" sheetId="2" r:id="rId3"/>
    <sheet name="c - lecture inputs" sheetId="3" r:id="rId4"/>
    <sheet name="c - exercise inputs" sheetId="4" r:id="rId5"/>
    <sheet name="e" sheetId="5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9" i="5" l="1"/>
  <c r="F25" i="5"/>
  <c r="F19" i="5"/>
  <c r="F15" i="5"/>
  <c r="F11" i="5"/>
  <c r="F7" i="5"/>
  <c r="F6" i="5" s="1"/>
  <c r="E5" i="1"/>
  <c r="F5" i="1"/>
  <c r="G5" i="1"/>
  <c r="H5" i="1"/>
  <c r="I5" i="1"/>
  <c r="J5" i="1"/>
  <c r="K5" i="1"/>
  <c r="L5" i="1"/>
  <c r="M5" i="1"/>
  <c r="N5" i="1"/>
  <c r="O5" i="1"/>
  <c r="P5" i="1"/>
  <c r="Q5" i="1"/>
  <c r="R5" i="1"/>
  <c r="S5" i="1"/>
  <c r="T5" i="1"/>
  <c r="U5" i="1"/>
  <c r="V5" i="1"/>
  <c r="W5" i="1"/>
  <c r="F5" i="2"/>
  <c r="G5" i="2"/>
  <c r="H5" i="2"/>
  <c r="I5" i="2"/>
  <c r="J5" i="2"/>
  <c r="K5" i="2"/>
  <c r="L5" i="2"/>
  <c r="M5" i="2"/>
  <c r="N5" i="2"/>
  <c r="O5" i="2"/>
  <c r="P5" i="2"/>
  <c r="Q5" i="2"/>
  <c r="R5" i="2"/>
  <c r="S5" i="2"/>
  <c r="T5" i="2"/>
  <c r="U5" i="2"/>
  <c r="V5" i="2"/>
  <c r="W5" i="2"/>
  <c r="E5" i="2"/>
  <c r="D5" i="2"/>
  <c r="D5" i="6"/>
  <c r="E5" i="6"/>
  <c r="F5" i="6"/>
  <c r="G5" i="6"/>
  <c r="H5" i="6"/>
  <c r="I5" i="6"/>
  <c r="J5" i="6"/>
  <c r="K5" i="6"/>
  <c r="L5" i="6"/>
  <c r="M5" i="6"/>
  <c r="G5" i="4"/>
  <c r="C19" i="3"/>
  <c r="C18" i="3" a="1"/>
  <c r="C18" i="3" s="1"/>
  <c r="D2" i="6"/>
  <c r="B8" i="6"/>
  <c r="B9" i="6" s="1"/>
  <c r="B10" i="6" s="1"/>
  <c r="B11" i="6" s="1"/>
  <c r="B12" i="6" s="1"/>
  <c r="B13" i="6" s="1"/>
  <c r="B14" i="6" s="1"/>
  <c r="B15" i="6" s="1"/>
  <c r="D4" i="1"/>
  <c r="E8" i="5"/>
  <c r="G2" i="5"/>
  <c r="C14" i="3"/>
  <c r="F24" i="4"/>
  <c r="F23" i="4"/>
  <c r="F22" i="4"/>
  <c r="F21" i="4"/>
  <c r="F20" i="4"/>
  <c r="F18" i="4"/>
  <c r="F17" i="4"/>
  <c r="F16" i="4"/>
  <c r="F14" i="4"/>
  <c r="F13" i="4"/>
  <c r="F12" i="4"/>
  <c r="F10" i="4"/>
  <c r="F8" i="4"/>
  <c r="F6" i="4"/>
  <c r="E8" i="4"/>
  <c r="E9" i="4" s="1"/>
  <c r="G2" i="4"/>
  <c r="G4" i="4" s="1"/>
  <c r="H4" i="4" s="1"/>
  <c r="I4" i="4" s="1"/>
  <c r="G2" i="3"/>
  <c r="G4" i="3" s="1"/>
  <c r="E8" i="3"/>
  <c r="E9" i="3" s="1"/>
  <c r="E10" i="3" s="1"/>
  <c r="B8" i="2"/>
  <c r="B9" i="2" s="1"/>
  <c r="B10" i="2" s="1"/>
  <c r="B11" i="2" s="1"/>
  <c r="B12" i="2" s="1"/>
  <c r="B13" i="2" s="1"/>
  <c r="B14" i="2" s="1"/>
  <c r="B15" i="2" s="1"/>
  <c r="B16" i="2" s="1"/>
  <c r="B17" i="2" s="1"/>
  <c r="B18" i="2" s="1"/>
  <c r="B19" i="2" s="1"/>
  <c r="B20" i="2" s="1"/>
  <c r="B21" i="2" s="1"/>
  <c r="B22" i="2" s="1"/>
  <c r="B23" i="2" s="1"/>
  <c r="B24" i="2" s="1"/>
  <c r="B25" i="2" s="1"/>
  <c r="B8" i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D9" i="6" l="1"/>
  <c r="D11" i="6"/>
  <c r="D8" i="6"/>
  <c r="D13" i="6"/>
  <c r="D6" i="6"/>
  <c r="D10" i="6"/>
  <c r="E4" i="6"/>
  <c r="D7" i="6"/>
  <c r="D15" i="6"/>
  <c r="D12" i="6"/>
  <c r="D14" i="6"/>
  <c r="E9" i="5"/>
  <c r="F8" i="5"/>
  <c r="G4" i="5"/>
  <c r="I7" i="4"/>
  <c r="J4" i="4"/>
  <c r="I6" i="4"/>
  <c r="E10" i="4"/>
  <c r="E11" i="4" s="1"/>
  <c r="E12" i="4" s="1"/>
  <c r="E13" i="4" s="1"/>
  <c r="E14" i="4" s="1"/>
  <c r="E15" i="4" s="1"/>
  <c r="E16" i="4" s="1"/>
  <c r="E17" i="4" s="1"/>
  <c r="E18" i="4" s="1"/>
  <c r="H5" i="4"/>
  <c r="G7" i="4"/>
  <c r="I5" i="4"/>
  <c r="I12" i="4" s="1"/>
  <c r="H6" i="4"/>
  <c r="G5" i="3"/>
  <c r="G9" i="3" s="1"/>
  <c r="E11" i="3"/>
  <c r="H4" i="3"/>
  <c r="D4" i="2"/>
  <c r="E4" i="1"/>
  <c r="D6" i="1"/>
  <c r="F4" i="6" l="1"/>
  <c r="E15" i="6"/>
  <c r="E12" i="6"/>
  <c r="G9" i="5"/>
  <c r="G7" i="5"/>
  <c r="G6" i="5"/>
  <c r="H4" i="5"/>
  <c r="G5" i="5"/>
  <c r="G8" i="5" s="1"/>
  <c r="E10" i="5"/>
  <c r="H10" i="4"/>
  <c r="H12" i="4"/>
  <c r="H16" i="4"/>
  <c r="I11" i="4"/>
  <c r="G15" i="4"/>
  <c r="I15" i="4"/>
  <c r="H15" i="4"/>
  <c r="G12" i="4"/>
  <c r="I8" i="4"/>
  <c r="H13" i="4"/>
  <c r="G17" i="4"/>
  <c r="H11" i="4"/>
  <c r="I14" i="4"/>
  <c r="H8" i="4"/>
  <c r="G10" i="4"/>
  <c r="H14" i="4"/>
  <c r="G13" i="4"/>
  <c r="G8" i="4"/>
  <c r="H9" i="4"/>
  <c r="H17" i="4"/>
  <c r="G9" i="4"/>
  <c r="H7" i="4"/>
  <c r="I9" i="4"/>
  <c r="G14" i="4"/>
  <c r="I17" i="4"/>
  <c r="J7" i="4"/>
  <c r="J6" i="4"/>
  <c r="K4" i="4"/>
  <c r="K5" i="4" s="1"/>
  <c r="J8" i="4"/>
  <c r="G16" i="4"/>
  <c r="J5" i="4"/>
  <c r="J16" i="4" s="1"/>
  <c r="I10" i="4"/>
  <c r="I16" i="4"/>
  <c r="G6" i="4"/>
  <c r="G11" i="4"/>
  <c r="E19" i="4"/>
  <c r="I13" i="4"/>
  <c r="H5" i="3"/>
  <c r="H9" i="3" s="1"/>
  <c r="E12" i="3"/>
  <c r="E13" i="3" s="1"/>
  <c r="G7" i="3"/>
  <c r="G11" i="3"/>
  <c r="G8" i="3"/>
  <c r="G6" i="3"/>
  <c r="G10" i="3"/>
  <c r="H6" i="3"/>
  <c r="I4" i="3"/>
  <c r="E4" i="2"/>
  <c r="D19" i="2"/>
  <c r="D7" i="1"/>
  <c r="D8" i="1"/>
  <c r="D20" i="1"/>
  <c r="D16" i="1"/>
  <c r="D25" i="1"/>
  <c r="D9" i="1"/>
  <c r="D14" i="1"/>
  <c r="D13" i="1"/>
  <c r="D18" i="1"/>
  <c r="D15" i="1"/>
  <c r="D22" i="1"/>
  <c r="D17" i="1"/>
  <c r="D19" i="1"/>
  <c r="D21" i="1"/>
  <c r="D24" i="1"/>
  <c r="E6" i="1"/>
  <c r="D10" i="1"/>
  <c r="D11" i="1"/>
  <c r="D12" i="1"/>
  <c r="D23" i="1"/>
  <c r="E11" i="1"/>
  <c r="F4" i="1"/>
  <c r="E13" i="6" l="1"/>
  <c r="E10" i="6"/>
  <c r="E14" i="6"/>
  <c r="E8" i="6"/>
  <c r="E11" i="6"/>
  <c r="E7" i="6"/>
  <c r="E6" i="6"/>
  <c r="E9" i="6"/>
  <c r="F12" i="6"/>
  <c r="F10" i="6"/>
  <c r="F6" i="6"/>
  <c r="F13" i="6"/>
  <c r="F14" i="6"/>
  <c r="F8" i="6"/>
  <c r="F11" i="6"/>
  <c r="G4" i="6"/>
  <c r="F15" i="6"/>
  <c r="F9" i="6"/>
  <c r="F7" i="6"/>
  <c r="H9" i="5"/>
  <c r="H8" i="5"/>
  <c r="H6" i="5"/>
  <c r="I5" i="5"/>
  <c r="I4" i="5"/>
  <c r="E11" i="5"/>
  <c r="F10" i="5"/>
  <c r="G10" i="5" s="1"/>
  <c r="H5" i="5"/>
  <c r="H7" i="5" s="1"/>
  <c r="J17" i="4"/>
  <c r="J10" i="4"/>
  <c r="J13" i="4"/>
  <c r="E20" i="4"/>
  <c r="G19" i="4"/>
  <c r="H19" i="4"/>
  <c r="I19" i="4"/>
  <c r="J15" i="4"/>
  <c r="G18" i="4"/>
  <c r="I18" i="4"/>
  <c r="H18" i="4"/>
  <c r="J9" i="4"/>
  <c r="J14" i="4"/>
  <c r="J11" i="4"/>
  <c r="J12" i="4"/>
  <c r="K7" i="4"/>
  <c r="L4" i="4"/>
  <c r="L5" i="4" s="1"/>
  <c r="K13" i="4"/>
  <c r="K10" i="4"/>
  <c r="K18" i="4"/>
  <c r="K17" i="4"/>
  <c r="K15" i="4"/>
  <c r="K16" i="4"/>
  <c r="K9" i="4"/>
  <c r="K8" i="4"/>
  <c r="K14" i="4"/>
  <c r="K19" i="4"/>
  <c r="K12" i="4"/>
  <c r="K11" i="4"/>
  <c r="K6" i="4"/>
  <c r="J19" i="4"/>
  <c r="J18" i="4"/>
  <c r="I5" i="3"/>
  <c r="I11" i="3" s="1"/>
  <c r="H7" i="3"/>
  <c r="H10" i="3"/>
  <c r="I7" i="3"/>
  <c r="I6" i="3"/>
  <c r="J4" i="3"/>
  <c r="H8" i="3"/>
  <c r="H11" i="3"/>
  <c r="E14" i="3"/>
  <c r="D8" i="2"/>
  <c r="D25" i="2"/>
  <c r="D10" i="2"/>
  <c r="D15" i="2"/>
  <c r="E25" i="2"/>
  <c r="E9" i="2"/>
  <c r="E10" i="2"/>
  <c r="E6" i="2"/>
  <c r="E11" i="2"/>
  <c r="E19" i="2"/>
  <c r="E8" i="2"/>
  <c r="E7" i="2"/>
  <c r="F4" i="2"/>
  <c r="E15" i="2"/>
  <c r="D7" i="2"/>
  <c r="D11" i="2"/>
  <c r="D6" i="2"/>
  <c r="D9" i="2"/>
  <c r="E16" i="1"/>
  <c r="E17" i="1"/>
  <c r="E18" i="1"/>
  <c r="E23" i="1"/>
  <c r="E8" i="1"/>
  <c r="E25" i="1"/>
  <c r="E24" i="1"/>
  <c r="E7" i="1"/>
  <c r="E9" i="1"/>
  <c r="E10" i="1"/>
  <c r="E13" i="1"/>
  <c r="E20" i="1"/>
  <c r="E12" i="1"/>
  <c r="E15" i="1"/>
  <c r="E22" i="1"/>
  <c r="E19" i="1"/>
  <c r="E21" i="1"/>
  <c r="E14" i="1"/>
  <c r="F6" i="1"/>
  <c r="F7" i="1"/>
  <c r="G4" i="1"/>
  <c r="F18" i="1"/>
  <c r="H11" i="5" l="1"/>
  <c r="H10" i="5"/>
  <c r="G15" i="6"/>
  <c r="G7" i="6"/>
  <c r="G13" i="6"/>
  <c r="G8" i="6"/>
  <c r="G11" i="6"/>
  <c r="G14" i="6"/>
  <c r="G10" i="6"/>
  <c r="H4" i="6"/>
  <c r="G9" i="6"/>
  <c r="G12" i="6"/>
  <c r="G6" i="6"/>
  <c r="E12" i="5"/>
  <c r="G11" i="5"/>
  <c r="I10" i="5"/>
  <c r="I7" i="5"/>
  <c r="J4" i="5"/>
  <c r="I6" i="5"/>
  <c r="I9" i="5"/>
  <c r="I11" i="5"/>
  <c r="I8" i="5"/>
  <c r="E21" i="4"/>
  <c r="L13" i="4"/>
  <c r="L10" i="4"/>
  <c r="L6" i="4"/>
  <c r="L18" i="4"/>
  <c r="L17" i="4"/>
  <c r="L14" i="4"/>
  <c r="L8" i="4"/>
  <c r="L9" i="4"/>
  <c r="L16" i="4"/>
  <c r="L12" i="4"/>
  <c r="M4" i="4"/>
  <c r="M5" i="4" s="1"/>
  <c r="L15" i="4"/>
  <c r="L19" i="4"/>
  <c r="L11" i="4"/>
  <c r="L7" i="4"/>
  <c r="J5" i="3"/>
  <c r="I9" i="3"/>
  <c r="I10" i="3"/>
  <c r="J6" i="3"/>
  <c r="K4" i="3"/>
  <c r="J8" i="3"/>
  <c r="J7" i="3"/>
  <c r="E15" i="3"/>
  <c r="J10" i="3"/>
  <c r="I8" i="3"/>
  <c r="F25" i="2"/>
  <c r="F9" i="2"/>
  <c r="F15" i="2"/>
  <c r="F7" i="2"/>
  <c r="G4" i="2"/>
  <c r="F19" i="2"/>
  <c r="F11" i="2"/>
  <c r="F10" i="2"/>
  <c r="F8" i="2"/>
  <c r="F6" i="2"/>
  <c r="F23" i="1"/>
  <c r="F11" i="1"/>
  <c r="F20" i="1"/>
  <c r="F15" i="1"/>
  <c r="F21" i="1"/>
  <c r="F22" i="1"/>
  <c r="F13" i="1"/>
  <c r="F8" i="1"/>
  <c r="F24" i="1"/>
  <c r="F9" i="1"/>
  <c r="F10" i="1"/>
  <c r="F19" i="1"/>
  <c r="F12" i="1"/>
  <c r="F25" i="1"/>
  <c r="F14" i="1"/>
  <c r="F17" i="1"/>
  <c r="F16" i="1"/>
  <c r="G6" i="1"/>
  <c r="G8" i="1"/>
  <c r="G7" i="1"/>
  <c r="G25" i="1"/>
  <c r="H4" i="1"/>
  <c r="H10" i="6" l="1"/>
  <c r="H8" i="6"/>
  <c r="H11" i="6"/>
  <c r="H14" i="6"/>
  <c r="H9" i="6"/>
  <c r="I4" i="6"/>
  <c r="H6" i="6"/>
  <c r="H15" i="6"/>
  <c r="H12" i="6"/>
  <c r="H7" i="6"/>
  <c r="H13" i="6"/>
  <c r="J7" i="5"/>
  <c r="J6" i="5"/>
  <c r="K4" i="5"/>
  <c r="J8" i="5"/>
  <c r="K5" i="5"/>
  <c r="J5" i="5"/>
  <c r="J11" i="5" s="1"/>
  <c r="E13" i="5"/>
  <c r="M18" i="4"/>
  <c r="M17" i="4"/>
  <c r="M14" i="4"/>
  <c r="M8" i="4"/>
  <c r="M19" i="4"/>
  <c r="M11" i="4"/>
  <c r="M16" i="4"/>
  <c r="M12" i="4"/>
  <c r="M7" i="4"/>
  <c r="N4" i="4"/>
  <c r="N5" i="4" s="1"/>
  <c r="M15" i="4"/>
  <c r="M10" i="4"/>
  <c r="M13" i="4"/>
  <c r="M9" i="4"/>
  <c r="M6" i="4"/>
  <c r="E22" i="4"/>
  <c r="K5" i="3"/>
  <c r="K13" i="3" s="1"/>
  <c r="J11" i="3"/>
  <c r="J9" i="3"/>
  <c r="K8" i="3"/>
  <c r="K15" i="3"/>
  <c r="K9" i="3"/>
  <c r="K7" i="3"/>
  <c r="L4" i="3"/>
  <c r="K6" i="3"/>
  <c r="E16" i="3"/>
  <c r="G15" i="3"/>
  <c r="H15" i="3"/>
  <c r="I15" i="3"/>
  <c r="J15" i="3"/>
  <c r="H4" i="2"/>
  <c r="G15" i="2"/>
  <c r="G7" i="2"/>
  <c r="G10" i="2"/>
  <c r="G6" i="2"/>
  <c r="G8" i="2"/>
  <c r="G19" i="2"/>
  <c r="G25" i="2"/>
  <c r="G9" i="2"/>
  <c r="G11" i="2"/>
  <c r="G20" i="1"/>
  <c r="G16" i="1"/>
  <c r="G17" i="1"/>
  <c r="G9" i="1"/>
  <c r="G19" i="1"/>
  <c r="G22" i="1"/>
  <c r="G11" i="1"/>
  <c r="G15" i="1"/>
  <c r="G12" i="1"/>
  <c r="G10" i="1"/>
  <c r="G23" i="1"/>
  <c r="G21" i="1"/>
  <c r="G18" i="1"/>
  <c r="H6" i="1"/>
  <c r="H9" i="1"/>
  <c r="H7" i="1"/>
  <c r="H8" i="1"/>
  <c r="G14" i="1"/>
  <c r="G13" i="1"/>
  <c r="G24" i="1"/>
  <c r="H24" i="1"/>
  <c r="I4" i="1"/>
  <c r="J4" i="6" l="1"/>
  <c r="I12" i="6"/>
  <c r="K11" i="5"/>
  <c r="K8" i="5"/>
  <c r="K10" i="5"/>
  <c r="K6" i="5"/>
  <c r="K9" i="5"/>
  <c r="L4" i="5"/>
  <c r="K7" i="5"/>
  <c r="J10" i="5"/>
  <c r="J9" i="5"/>
  <c r="E14" i="5"/>
  <c r="E23" i="4"/>
  <c r="N14" i="4"/>
  <c r="N8" i="4"/>
  <c r="N19" i="4"/>
  <c r="N11" i="4"/>
  <c r="N15" i="4"/>
  <c r="N7" i="4"/>
  <c r="O4" i="4"/>
  <c r="O5" i="4" s="1"/>
  <c r="N18" i="4"/>
  <c r="N17" i="4"/>
  <c r="N13" i="4"/>
  <c r="N10" i="4"/>
  <c r="N6" i="4"/>
  <c r="N12" i="4"/>
  <c r="N9" i="4"/>
  <c r="N16" i="4"/>
  <c r="K11" i="3"/>
  <c r="K14" i="3"/>
  <c r="K12" i="3"/>
  <c r="K10" i="3"/>
  <c r="L5" i="3"/>
  <c r="L15" i="3" s="1"/>
  <c r="M4" i="3"/>
  <c r="L9" i="3"/>
  <c r="L13" i="3"/>
  <c r="L10" i="3"/>
  <c r="L6" i="3"/>
  <c r="L7" i="3"/>
  <c r="L8" i="3"/>
  <c r="G14" i="3"/>
  <c r="J14" i="3"/>
  <c r="H14" i="3"/>
  <c r="I14" i="3"/>
  <c r="H13" i="3"/>
  <c r="I13" i="3"/>
  <c r="G13" i="3"/>
  <c r="J13" i="3"/>
  <c r="G12" i="3"/>
  <c r="H12" i="3"/>
  <c r="I12" i="3"/>
  <c r="J12" i="3"/>
  <c r="E17" i="3"/>
  <c r="H15" i="2"/>
  <c r="H7" i="2"/>
  <c r="I4" i="2"/>
  <c r="H6" i="2"/>
  <c r="H10" i="2"/>
  <c r="H19" i="2"/>
  <c r="H11" i="2"/>
  <c r="H9" i="2"/>
  <c r="H25" i="2"/>
  <c r="H8" i="2"/>
  <c r="H11" i="1"/>
  <c r="H12" i="1"/>
  <c r="H23" i="1"/>
  <c r="H14" i="1"/>
  <c r="H17" i="1"/>
  <c r="H16" i="1"/>
  <c r="H13" i="1"/>
  <c r="H21" i="1"/>
  <c r="H18" i="1"/>
  <c r="H25" i="1"/>
  <c r="H20" i="1"/>
  <c r="I6" i="1"/>
  <c r="I10" i="1"/>
  <c r="I8" i="1"/>
  <c r="I9" i="1"/>
  <c r="I7" i="1"/>
  <c r="H10" i="1"/>
  <c r="H15" i="1"/>
  <c r="H22" i="1"/>
  <c r="H19" i="1"/>
  <c r="I13" i="1"/>
  <c r="J4" i="1"/>
  <c r="I6" i="6" l="1"/>
  <c r="I10" i="6"/>
  <c r="I7" i="6"/>
  <c r="I8" i="6"/>
  <c r="I9" i="6"/>
  <c r="I15" i="6"/>
  <c r="I11" i="6"/>
  <c r="J8" i="6"/>
  <c r="J14" i="6"/>
  <c r="J9" i="6"/>
  <c r="J12" i="6"/>
  <c r="K4" i="6"/>
  <c r="J15" i="6"/>
  <c r="J7" i="6"/>
  <c r="J6" i="6"/>
  <c r="J13" i="6"/>
  <c r="J11" i="6"/>
  <c r="J10" i="6"/>
  <c r="I13" i="6"/>
  <c r="I14" i="6"/>
  <c r="L11" i="5"/>
  <c r="L8" i="5"/>
  <c r="L10" i="5"/>
  <c r="L7" i="5"/>
  <c r="M4" i="5"/>
  <c r="L9" i="5"/>
  <c r="L6" i="5"/>
  <c r="E15" i="5"/>
  <c r="L5" i="5"/>
  <c r="O19" i="4"/>
  <c r="O11" i="4"/>
  <c r="O15" i="4"/>
  <c r="O9" i="4"/>
  <c r="O13" i="4"/>
  <c r="O10" i="4"/>
  <c r="O6" i="4"/>
  <c r="O18" i="4"/>
  <c r="O17" i="4"/>
  <c r="O12" i="4"/>
  <c r="O8" i="4"/>
  <c r="O14" i="4"/>
  <c r="O16" i="4"/>
  <c r="O7" i="4"/>
  <c r="P4" i="4"/>
  <c r="P5" i="4" s="1"/>
  <c r="E24" i="4"/>
  <c r="L14" i="3"/>
  <c r="L12" i="3"/>
  <c r="L11" i="3"/>
  <c r="M5" i="3"/>
  <c r="M15" i="3" s="1"/>
  <c r="E18" i="3"/>
  <c r="M12" i="3"/>
  <c r="M9" i="3"/>
  <c r="M13" i="3"/>
  <c r="M10" i="3"/>
  <c r="M11" i="3"/>
  <c r="M7" i="3"/>
  <c r="M8" i="3"/>
  <c r="M6" i="3"/>
  <c r="N4" i="3"/>
  <c r="N5" i="3" s="1"/>
  <c r="I10" i="2"/>
  <c r="I6" i="2"/>
  <c r="I8" i="2"/>
  <c r="I19" i="2"/>
  <c r="I25" i="2"/>
  <c r="I7" i="2"/>
  <c r="J4" i="2"/>
  <c r="I9" i="2"/>
  <c r="I15" i="2"/>
  <c r="I11" i="2"/>
  <c r="I21" i="1"/>
  <c r="I20" i="1"/>
  <c r="I24" i="1"/>
  <c r="I16" i="1"/>
  <c r="I17" i="1"/>
  <c r="I23" i="1"/>
  <c r="I11" i="1"/>
  <c r="I12" i="1"/>
  <c r="I15" i="1"/>
  <c r="I14" i="1"/>
  <c r="I19" i="1"/>
  <c r="I18" i="1"/>
  <c r="I25" i="1"/>
  <c r="I22" i="1"/>
  <c r="J6" i="1"/>
  <c r="J11" i="1"/>
  <c r="J9" i="1"/>
  <c r="J7" i="1"/>
  <c r="J10" i="1"/>
  <c r="J8" i="1"/>
  <c r="J15" i="1"/>
  <c r="K4" i="1"/>
  <c r="K11" i="6" l="1"/>
  <c r="K9" i="6"/>
  <c r="K12" i="6"/>
  <c r="K13" i="6"/>
  <c r="K15" i="6"/>
  <c r="K7" i="6"/>
  <c r="L4" i="6"/>
  <c r="K10" i="6"/>
  <c r="K6" i="6"/>
  <c r="K8" i="6"/>
  <c r="K14" i="6"/>
  <c r="E16" i="5"/>
  <c r="G15" i="5"/>
  <c r="H15" i="5"/>
  <c r="I15" i="5"/>
  <c r="J15" i="5"/>
  <c r="F12" i="5"/>
  <c r="F13" i="5"/>
  <c r="K15" i="5"/>
  <c r="M9" i="5"/>
  <c r="M7" i="5"/>
  <c r="M6" i="5"/>
  <c r="N4" i="5"/>
  <c r="N5" i="5" s="1"/>
  <c r="M11" i="5"/>
  <c r="M10" i="5"/>
  <c r="M8" i="5"/>
  <c r="F14" i="5"/>
  <c r="L15" i="5"/>
  <c r="M5" i="5"/>
  <c r="M15" i="5" s="1"/>
  <c r="E25" i="4"/>
  <c r="P15" i="4"/>
  <c r="P9" i="4"/>
  <c r="P25" i="4"/>
  <c r="P16" i="4"/>
  <c r="P12" i="4"/>
  <c r="P18" i="4"/>
  <c r="P17" i="4"/>
  <c r="P19" i="4"/>
  <c r="P14" i="4"/>
  <c r="P8" i="4"/>
  <c r="P13" i="4"/>
  <c r="P10" i="4"/>
  <c r="P11" i="4"/>
  <c r="P7" i="4"/>
  <c r="P6" i="4"/>
  <c r="Q4" i="4"/>
  <c r="Q5" i="4"/>
  <c r="M14" i="3"/>
  <c r="N9" i="3"/>
  <c r="N13" i="3"/>
  <c r="N10" i="3"/>
  <c r="N14" i="3"/>
  <c r="N7" i="3"/>
  <c r="N6" i="3"/>
  <c r="O4" i="3"/>
  <c r="N11" i="3"/>
  <c r="N8" i="3"/>
  <c r="N15" i="3"/>
  <c r="N12" i="3"/>
  <c r="E19" i="3"/>
  <c r="J8" i="2"/>
  <c r="J19" i="2"/>
  <c r="J11" i="2"/>
  <c r="J25" i="2"/>
  <c r="J9" i="2"/>
  <c r="J10" i="2"/>
  <c r="J7" i="2"/>
  <c r="K4" i="2"/>
  <c r="J15" i="2"/>
  <c r="J6" i="2"/>
  <c r="J14" i="1"/>
  <c r="J17" i="1"/>
  <c r="J18" i="1"/>
  <c r="J23" i="1"/>
  <c r="J22" i="1"/>
  <c r="J25" i="1"/>
  <c r="J19" i="1"/>
  <c r="K6" i="1"/>
  <c r="K8" i="1"/>
  <c r="K9" i="1"/>
  <c r="K12" i="1"/>
  <c r="K7" i="1"/>
  <c r="K10" i="1"/>
  <c r="K11" i="1"/>
  <c r="J12" i="1"/>
  <c r="J24" i="1"/>
  <c r="J21" i="1"/>
  <c r="J16" i="1"/>
  <c r="J13" i="1"/>
  <c r="J20" i="1"/>
  <c r="K14" i="1"/>
  <c r="L4" i="1"/>
  <c r="M13" i="5" l="1"/>
  <c r="L14" i="6"/>
  <c r="L12" i="6"/>
  <c r="L15" i="6"/>
  <c r="L7" i="6"/>
  <c r="M4" i="6"/>
  <c r="L10" i="6"/>
  <c r="L6" i="6"/>
  <c r="L13" i="6"/>
  <c r="L11" i="6"/>
  <c r="L9" i="6"/>
  <c r="L8" i="6"/>
  <c r="H14" i="5"/>
  <c r="I14" i="5"/>
  <c r="J14" i="5"/>
  <c r="G14" i="5"/>
  <c r="L14" i="5"/>
  <c r="K14" i="5"/>
  <c r="J13" i="5"/>
  <c r="H13" i="5"/>
  <c r="I13" i="5"/>
  <c r="G13" i="5"/>
  <c r="K13" i="5"/>
  <c r="L13" i="5"/>
  <c r="I12" i="5"/>
  <c r="G12" i="5"/>
  <c r="H12" i="5"/>
  <c r="J12" i="5"/>
  <c r="K12" i="5"/>
  <c r="L12" i="5"/>
  <c r="M12" i="5"/>
  <c r="M14" i="5"/>
  <c r="N12" i="5"/>
  <c r="N13" i="5"/>
  <c r="N9" i="5"/>
  <c r="N14" i="5"/>
  <c r="N6" i="5"/>
  <c r="O4" i="5"/>
  <c r="O5" i="5" s="1"/>
  <c r="N11" i="5"/>
  <c r="N8" i="5"/>
  <c r="N15" i="5"/>
  <c r="N10" i="5"/>
  <c r="N7" i="5"/>
  <c r="E17" i="5"/>
  <c r="Q9" i="4"/>
  <c r="Q25" i="4"/>
  <c r="Q16" i="4"/>
  <c r="Q12" i="4"/>
  <c r="Q7" i="4"/>
  <c r="R4" i="4"/>
  <c r="Q14" i="4"/>
  <c r="Q8" i="4"/>
  <c r="Q19" i="4"/>
  <c r="Q11" i="4"/>
  <c r="Q18" i="4"/>
  <c r="Q15" i="4"/>
  <c r="Q13" i="4"/>
  <c r="Q10" i="4"/>
  <c r="Q6" i="4"/>
  <c r="Q17" i="4"/>
  <c r="G25" i="4"/>
  <c r="I25" i="4"/>
  <c r="H25" i="4"/>
  <c r="J25" i="4"/>
  <c r="K25" i="4"/>
  <c r="L25" i="4"/>
  <c r="M25" i="4"/>
  <c r="N25" i="4"/>
  <c r="O25" i="4"/>
  <c r="O5" i="3"/>
  <c r="O19" i="3" s="1"/>
  <c r="F18" i="3"/>
  <c r="E20" i="3"/>
  <c r="G19" i="3"/>
  <c r="H19" i="3"/>
  <c r="I19" i="3"/>
  <c r="J19" i="3"/>
  <c r="K19" i="3"/>
  <c r="L19" i="3"/>
  <c r="M19" i="3"/>
  <c r="N19" i="3"/>
  <c r="O13" i="3"/>
  <c r="O10" i="3"/>
  <c r="O7" i="3"/>
  <c r="O6" i="3"/>
  <c r="P4" i="3"/>
  <c r="O11" i="3"/>
  <c r="O8" i="3"/>
  <c r="O12" i="3"/>
  <c r="O9" i="3"/>
  <c r="K8" i="2"/>
  <c r="K19" i="2"/>
  <c r="K11" i="2"/>
  <c r="K25" i="2"/>
  <c r="K12" i="2"/>
  <c r="L4" i="2"/>
  <c r="K9" i="2"/>
  <c r="K6" i="2"/>
  <c r="K10" i="2"/>
  <c r="K7" i="2"/>
  <c r="K15" i="2"/>
  <c r="K13" i="1"/>
  <c r="K22" i="1"/>
  <c r="L6" i="1"/>
  <c r="L13" i="1"/>
  <c r="L11" i="1"/>
  <c r="L8" i="1"/>
  <c r="L12" i="1"/>
  <c r="L10" i="1"/>
  <c r="L9" i="1"/>
  <c r="L7" i="1"/>
  <c r="K15" i="1"/>
  <c r="K25" i="1"/>
  <c r="K23" i="1"/>
  <c r="K16" i="1"/>
  <c r="K24" i="1"/>
  <c r="K17" i="1"/>
  <c r="K20" i="1"/>
  <c r="K19" i="1"/>
  <c r="K18" i="1"/>
  <c r="K21" i="1"/>
  <c r="L25" i="1"/>
  <c r="M4" i="1"/>
  <c r="M9" i="6" l="1"/>
  <c r="M15" i="6"/>
  <c r="M7" i="6"/>
  <c r="M10" i="6"/>
  <c r="M6" i="6"/>
  <c r="M13" i="6"/>
  <c r="M8" i="6"/>
  <c r="M14" i="6"/>
  <c r="M11" i="6"/>
  <c r="M12" i="6"/>
  <c r="E18" i="5"/>
  <c r="O13" i="5"/>
  <c r="O9" i="5"/>
  <c r="O14" i="5"/>
  <c r="O10" i="5"/>
  <c r="O11" i="5"/>
  <c r="O8" i="5"/>
  <c r="P5" i="5"/>
  <c r="O15" i="5"/>
  <c r="P4" i="5"/>
  <c r="O12" i="5"/>
  <c r="O7" i="5"/>
  <c r="O6" i="5"/>
  <c r="R16" i="4"/>
  <c r="R12" i="4"/>
  <c r="R7" i="4"/>
  <c r="R13" i="4"/>
  <c r="R10" i="4"/>
  <c r="R6" i="4"/>
  <c r="R11" i="4"/>
  <c r="R15" i="4"/>
  <c r="R14" i="4"/>
  <c r="R9" i="4"/>
  <c r="R8" i="4"/>
  <c r="S4" i="4"/>
  <c r="S5" i="4" s="1"/>
  <c r="R5" i="4"/>
  <c r="R18" i="4" s="1"/>
  <c r="O15" i="3"/>
  <c r="O14" i="3"/>
  <c r="O16" i="3"/>
  <c r="O17" i="3"/>
  <c r="O18" i="3"/>
  <c r="P5" i="3"/>
  <c r="P17" i="3" s="1"/>
  <c r="K16" i="3"/>
  <c r="J16" i="3"/>
  <c r="G16" i="3"/>
  <c r="L16" i="3"/>
  <c r="H16" i="3"/>
  <c r="I16" i="3"/>
  <c r="M16" i="3"/>
  <c r="N16" i="3"/>
  <c r="P10" i="3"/>
  <c r="P14" i="3"/>
  <c r="P7" i="3"/>
  <c r="P6" i="3"/>
  <c r="Q4" i="3"/>
  <c r="P9" i="3"/>
  <c r="P13" i="3"/>
  <c r="P11" i="3"/>
  <c r="P8" i="3"/>
  <c r="P12" i="3"/>
  <c r="M18" i="3"/>
  <c r="G18" i="3"/>
  <c r="H18" i="3"/>
  <c r="I18" i="3"/>
  <c r="J18" i="3"/>
  <c r="N18" i="3"/>
  <c r="K18" i="3"/>
  <c r="L18" i="3"/>
  <c r="L17" i="3"/>
  <c r="J17" i="3"/>
  <c r="M17" i="3"/>
  <c r="G17" i="3"/>
  <c r="H17" i="3"/>
  <c r="K17" i="3"/>
  <c r="I17" i="3"/>
  <c r="N17" i="3"/>
  <c r="E21" i="3"/>
  <c r="L19" i="2"/>
  <c r="L11" i="2"/>
  <c r="L25" i="2"/>
  <c r="L9" i="2"/>
  <c r="L15" i="2"/>
  <c r="L7" i="2"/>
  <c r="M4" i="2"/>
  <c r="L6" i="2"/>
  <c r="L12" i="2"/>
  <c r="L8" i="2"/>
  <c r="L10" i="2"/>
  <c r="L13" i="2"/>
  <c r="L14" i="1"/>
  <c r="L19" i="1"/>
  <c r="L18" i="1"/>
  <c r="L21" i="1"/>
  <c r="L16" i="1"/>
  <c r="L20" i="1"/>
  <c r="L15" i="1"/>
  <c r="L17" i="1"/>
  <c r="L22" i="1"/>
  <c r="L23" i="1"/>
  <c r="L24" i="1"/>
  <c r="M6" i="1"/>
  <c r="M13" i="1"/>
  <c r="M11" i="1"/>
  <c r="M9" i="1"/>
  <c r="M7" i="1"/>
  <c r="M14" i="1"/>
  <c r="M12" i="1"/>
  <c r="M10" i="1"/>
  <c r="M8" i="1"/>
  <c r="M23" i="1"/>
  <c r="N4" i="1"/>
  <c r="O6" i="6" l="1" a="1"/>
  <c r="O7" i="6" s="1"/>
  <c r="E19" i="5"/>
  <c r="F18" i="5"/>
  <c r="M18" i="5" s="1"/>
  <c r="P14" i="5"/>
  <c r="P10" i="5"/>
  <c r="P15" i="5"/>
  <c r="P7" i="5"/>
  <c r="P19" i="5"/>
  <c r="P13" i="5"/>
  <c r="P12" i="5"/>
  <c r="Q4" i="5"/>
  <c r="P11" i="5"/>
  <c r="P9" i="5"/>
  <c r="P8" i="5"/>
  <c r="P6" i="5"/>
  <c r="S7" i="4"/>
  <c r="T4" i="4"/>
  <c r="S13" i="4"/>
  <c r="S10" i="4"/>
  <c r="S18" i="4"/>
  <c r="S17" i="4"/>
  <c r="S15" i="4"/>
  <c r="S25" i="4"/>
  <c r="S9" i="4"/>
  <c r="S16" i="4"/>
  <c r="S14" i="4"/>
  <c r="S8" i="4"/>
  <c r="S19" i="4"/>
  <c r="S12" i="4"/>
  <c r="S11" i="4"/>
  <c r="S6" i="4"/>
  <c r="R17" i="4"/>
  <c r="R19" i="4"/>
  <c r="R25" i="4"/>
  <c r="Q5" i="3"/>
  <c r="Q18" i="3" s="1"/>
  <c r="P18" i="3"/>
  <c r="P16" i="3"/>
  <c r="P19" i="3"/>
  <c r="P15" i="3"/>
  <c r="E22" i="3"/>
  <c r="Q14" i="3"/>
  <c r="Q7" i="3"/>
  <c r="Q17" i="3"/>
  <c r="Q6" i="3"/>
  <c r="R4" i="3"/>
  <c r="Q11" i="3"/>
  <c r="Q8" i="3"/>
  <c r="Q15" i="3"/>
  <c r="Q13" i="3"/>
  <c r="Q19" i="3"/>
  <c r="Q12" i="3"/>
  <c r="Q9" i="3"/>
  <c r="Q10" i="3"/>
  <c r="M14" i="2"/>
  <c r="M9" i="2"/>
  <c r="M12" i="2"/>
  <c r="M10" i="2"/>
  <c r="M6" i="2"/>
  <c r="M11" i="2"/>
  <c r="N4" i="2"/>
  <c r="M8" i="2"/>
  <c r="M13" i="2"/>
  <c r="M7" i="2"/>
  <c r="M15" i="1"/>
  <c r="M17" i="1"/>
  <c r="M16" i="1"/>
  <c r="M18" i="1"/>
  <c r="M20" i="1"/>
  <c r="M25" i="1"/>
  <c r="M24" i="1"/>
  <c r="N6" i="1"/>
  <c r="N14" i="1"/>
  <c r="N12" i="1"/>
  <c r="N10" i="1"/>
  <c r="N8" i="1"/>
  <c r="N9" i="1"/>
  <c r="N7" i="1"/>
  <c r="N11" i="1"/>
  <c r="N13" i="1"/>
  <c r="N15" i="1"/>
  <c r="M22" i="1"/>
  <c r="M19" i="1"/>
  <c r="M21" i="1"/>
  <c r="N24" i="1"/>
  <c r="O4" i="1"/>
  <c r="G18" i="5" l="1"/>
  <c r="K18" i="5"/>
  <c r="J18" i="5"/>
  <c r="P18" i="5"/>
  <c r="I18" i="5"/>
  <c r="L18" i="5"/>
  <c r="H18" i="5"/>
  <c r="O14" i="6"/>
  <c r="O9" i="6"/>
  <c r="O10" i="6"/>
  <c r="O15" i="6"/>
  <c r="O12" i="6"/>
  <c r="O8" i="6"/>
  <c r="O11" i="6"/>
  <c r="O6" i="6"/>
  <c r="O13" i="6"/>
  <c r="N18" i="5"/>
  <c r="O18" i="5"/>
  <c r="Q10" i="5"/>
  <c r="Q15" i="5"/>
  <c r="Q7" i="5"/>
  <c r="Q6" i="5"/>
  <c r="R4" i="5"/>
  <c r="Q12" i="5"/>
  <c r="Q13" i="5"/>
  <c r="Q9" i="5"/>
  <c r="R5" i="5"/>
  <c r="Q14" i="5"/>
  <c r="Q11" i="5"/>
  <c r="Q8" i="5"/>
  <c r="Q5" i="5"/>
  <c r="Q19" i="5" s="1"/>
  <c r="E20" i="5"/>
  <c r="G19" i="5"/>
  <c r="H19" i="5"/>
  <c r="I19" i="5"/>
  <c r="J19" i="5"/>
  <c r="K19" i="5"/>
  <c r="L19" i="5"/>
  <c r="M19" i="5"/>
  <c r="F16" i="5"/>
  <c r="N19" i="5"/>
  <c r="F17" i="5"/>
  <c r="O19" i="5"/>
  <c r="T13" i="4"/>
  <c r="T10" i="4"/>
  <c r="T6" i="4"/>
  <c r="T18" i="4"/>
  <c r="T17" i="4"/>
  <c r="T14" i="4"/>
  <c r="T8" i="4"/>
  <c r="T9" i="4"/>
  <c r="T16" i="4"/>
  <c r="T12" i="4"/>
  <c r="T15" i="4"/>
  <c r="T11" i="4"/>
  <c r="T7" i="4"/>
  <c r="U4" i="4"/>
  <c r="T5" i="4"/>
  <c r="Q16" i="3"/>
  <c r="R5" i="3"/>
  <c r="R18" i="3" s="1"/>
  <c r="R6" i="3"/>
  <c r="S4" i="3"/>
  <c r="R11" i="3"/>
  <c r="R8" i="3"/>
  <c r="R15" i="3"/>
  <c r="R17" i="3"/>
  <c r="R19" i="3"/>
  <c r="R12" i="3"/>
  <c r="R10" i="3"/>
  <c r="R16" i="3"/>
  <c r="R9" i="3"/>
  <c r="R13" i="3"/>
  <c r="R14" i="3"/>
  <c r="R7" i="3"/>
  <c r="E23" i="3"/>
  <c r="N9" i="2"/>
  <c r="N12" i="2"/>
  <c r="N15" i="2"/>
  <c r="N7" i="2"/>
  <c r="O4" i="2"/>
  <c r="N13" i="2"/>
  <c r="N14" i="2"/>
  <c r="N11" i="2"/>
  <c r="N8" i="2"/>
  <c r="N6" i="2"/>
  <c r="N10" i="2"/>
  <c r="N25" i="2"/>
  <c r="M15" i="2"/>
  <c r="M25" i="2"/>
  <c r="M19" i="2"/>
  <c r="N23" i="1"/>
  <c r="N18" i="1"/>
  <c r="N20" i="1"/>
  <c r="N19" i="1"/>
  <c r="N25" i="1"/>
  <c r="N16" i="1"/>
  <c r="N17" i="1"/>
  <c r="N22" i="1"/>
  <c r="N21" i="1"/>
  <c r="O6" i="1"/>
  <c r="O7" i="1"/>
  <c r="O11" i="1"/>
  <c r="O8" i="1"/>
  <c r="O13" i="1"/>
  <c r="O12" i="1"/>
  <c r="O15" i="1"/>
  <c r="O14" i="1"/>
  <c r="O10" i="1"/>
  <c r="O16" i="1"/>
  <c r="O9" i="1"/>
  <c r="O19" i="1"/>
  <c r="P4" i="1"/>
  <c r="Q18" i="5" l="1"/>
  <c r="M16" i="5"/>
  <c r="K16" i="5"/>
  <c r="L16" i="5"/>
  <c r="N16" i="5"/>
  <c r="J16" i="5"/>
  <c r="G16" i="5"/>
  <c r="H16" i="5"/>
  <c r="I16" i="5"/>
  <c r="O16" i="5"/>
  <c r="P16" i="5"/>
  <c r="R15" i="5"/>
  <c r="R7" i="5"/>
  <c r="R16" i="5"/>
  <c r="R6" i="5"/>
  <c r="S4" i="5"/>
  <c r="R11" i="5"/>
  <c r="R8" i="5"/>
  <c r="R19" i="5"/>
  <c r="R13" i="5"/>
  <c r="R9" i="5"/>
  <c r="S5" i="5"/>
  <c r="R14" i="5"/>
  <c r="R18" i="5"/>
  <c r="R12" i="5"/>
  <c r="R10" i="5"/>
  <c r="R17" i="5"/>
  <c r="E21" i="5"/>
  <c r="O17" i="5"/>
  <c r="N17" i="5"/>
  <c r="G17" i="5"/>
  <c r="K17" i="5"/>
  <c r="L17" i="5"/>
  <c r="M17" i="5"/>
  <c r="H17" i="5"/>
  <c r="J17" i="5"/>
  <c r="I17" i="5"/>
  <c r="P17" i="5"/>
  <c r="Q17" i="5"/>
  <c r="Q16" i="5"/>
  <c r="U18" i="4"/>
  <c r="U17" i="4"/>
  <c r="U14" i="4"/>
  <c r="U8" i="4"/>
  <c r="U19" i="4"/>
  <c r="U11" i="4"/>
  <c r="U16" i="4"/>
  <c r="U12" i="4"/>
  <c r="U7" i="4"/>
  <c r="V4" i="4"/>
  <c r="U15" i="4"/>
  <c r="U13" i="4"/>
  <c r="U10" i="4"/>
  <c r="U9" i="4"/>
  <c r="U6" i="4"/>
  <c r="T25" i="4"/>
  <c r="T19" i="4"/>
  <c r="U5" i="4"/>
  <c r="S5" i="3"/>
  <c r="S11" i="3"/>
  <c r="S8" i="3"/>
  <c r="S15" i="3"/>
  <c r="S12" i="3"/>
  <c r="S16" i="3"/>
  <c r="S9" i="3"/>
  <c r="S14" i="3"/>
  <c r="S13" i="3"/>
  <c r="S17" i="3"/>
  <c r="S10" i="3"/>
  <c r="S7" i="3"/>
  <c r="S6" i="3"/>
  <c r="T4" i="3"/>
  <c r="T5" i="3" s="1"/>
  <c r="E24" i="3"/>
  <c r="S18" i="3"/>
  <c r="N19" i="2"/>
  <c r="O12" i="2"/>
  <c r="P4" i="2"/>
  <c r="O15" i="2"/>
  <c r="O7" i="2"/>
  <c r="O10" i="2"/>
  <c r="O6" i="2"/>
  <c r="O16" i="2"/>
  <c r="O8" i="2"/>
  <c r="O19" i="2"/>
  <c r="O9" i="2"/>
  <c r="O14" i="2"/>
  <c r="O25" i="2"/>
  <c r="O11" i="2"/>
  <c r="O13" i="2"/>
  <c r="O20" i="1"/>
  <c r="O18" i="1"/>
  <c r="O17" i="1"/>
  <c r="O21" i="1"/>
  <c r="O25" i="1"/>
  <c r="O23" i="1"/>
  <c r="O22" i="1"/>
  <c r="O24" i="1"/>
  <c r="P6" i="1"/>
  <c r="P16" i="1"/>
  <c r="P14" i="1"/>
  <c r="P12" i="1"/>
  <c r="P17" i="1"/>
  <c r="P13" i="1"/>
  <c r="P9" i="1"/>
  <c r="P7" i="1"/>
  <c r="P15" i="1"/>
  <c r="P11" i="1"/>
  <c r="P8" i="1"/>
  <c r="P10" i="1"/>
  <c r="P24" i="1"/>
  <c r="Q4" i="1"/>
  <c r="E22" i="5" l="1"/>
  <c r="S16" i="5"/>
  <c r="S11" i="5"/>
  <c r="S8" i="5"/>
  <c r="S18" i="5"/>
  <c r="S17" i="5"/>
  <c r="S14" i="5"/>
  <c r="S10" i="5"/>
  <c r="S15" i="5"/>
  <c r="T4" i="5"/>
  <c r="S9" i="5"/>
  <c r="S7" i="5"/>
  <c r="S6" i="5"/>
  <c r="T5" i="5"/>
  <c r="S12" i="5"/>
  <c r="S19" i="5"/>
  <c r="S13" i="5"/>
  <c r="U25" i="4"/>
  <c r="V14" i="4"/>
  <c r="V8" i="4"/>
  <c r="V19" i="4"/>
  <c r="V11" i="4"/>
  <c r="V20" i="4"/>
  <c r="V15" i="4"/>
  <c r="V7" i="4"/>
  <c r="W4" i="4"/>
  <c r="W5" i="4" s="1"/>
  <c r="V18" i="4"/>
  <c r="V17" i="4"/>
  <c r="V13" i="4"/>
  <c r="V10" i="4"/>
  <c r="V6" i="4"/>
  <c r="V9" i="4"/>
  <c r="V12" i="4"/>
  <c r="V16" i="4"/>
  <c r="V5" i="4"/>
  <c r="S19" i="3"/>
  <c r="T15" i="3"/>
  <c r="T12" i="3"/>
  <c r="T16" i="3"/>
  <c r="T9" i="3"/>
  <c r="T13" i="3"/>
  <c r="T17" i="3"/>
  <c r="T10" i="3"/>
  <c r="U4" i="3"/>
  <c r="T14" i="3"/>
  <c r="T7" i="3"/>
  <c r="T18" i="3"/>
  <c r="T6" i="3"/>
  <c r="T8" i="3"/>
  <c r="T11" i="3"/>
  <c r="E25" i="3"/>
  <c r="P15" i="2"/>
  <c r="P7" i="2"/>
  <c r="Q4" i="2"/>
  <c r="P6" i="2"/>
  <c r="P16" i="2"/>
  <c r="P10" i="2"/>
  <c r="P13" i="2"/>
  <c r="P19" i="2"/>
  <c r="P11" i="2"/>
  <c r="P12" i="2"/>
  <c r="P25" i="2"/>
  <c r="P8" i="2"/>
  <c r="P17" i="2"/>
  <c r="P14" i="2"/>
  <c r="P9" i="2"/>
  <c r="P20" i="1"/>
  <c r="P19" i="1"/>
  <c r="P21" i="1"/>
  <c r="P25" i="1"/>
  <c r="P18" i="1"/>
  <c r="P22" i="1"/>
  <c r="P23" i="1"/>
  <c r="Q6" i="1"/>
  <c r="Q18" i="1"/>
  <c r="Q16" i="1"/>
  <c r="Q14" i="1"/>
  <c r="Q12" i="1"/>
  <c r="Q10" i="1"/>
  <c r="Q8" i="1"/>
  <c r="Q17" i="1"/>
  <c r="Q15" i="1"/>
  <c r="Q13" i="1"/>
  <c r="Q11" i="1"/>
  <c r="Q9" i="1"/>
  <c r="Q7" i="1"/>
  <c r="Q19" i="1"/>
  <c r="R4" i="1"/>
  <c r="T11" i="5" l="1"/>
  <c r="T8" i="5"/>
  <c r="T18" i="5"/>
  <c r="T17" i="5"/>
  <c r="T12" i="5"/>
  <c r="T10" i="5"/>
  <c r="T15" i="5"/>
  <c r="T7" i="5"/>
  <c r="T16" i="5"/>
  <c r="T14" i="5"/>
  <c r="U4" i="5"/>
  <c r="U5" i="5" s="1"/>
  <c r="T19" i="5"/>
  <c r="T9" i="5"/>
  <c r="T6" i="5"/>
  <c r="T13" i="5"/>
  <c r="E23" i="5"/>
  <c r="V25" i="4"/>
  <c r="W19" i="4"/>
  <c r="W11" i="4"/>
  <c r="W20" i="4"/>
  <c r="W15" i="4"/>
  <c r="W21" i="4"/>
  <c r="W9" i="4"/>
  <c r="W13" i="4"/>
  <c r="W10" i="4"/>
  <c r="W6" i="4"/>
  <c r="W18" i="4"/>
  <c r="W17" i="4"/>
  <c r="W25" i="4"/>
  <c r="W14" i="4"/>
  <c r="W12" i="4"/>
  <c r="W8" i="4"/>
  <c r="W7" i="4"/>
  <c r="W16" i="4"/>
  <c r="X4" i="4"/>
  <c r="X5" i="4" s="1"/>
  <c r="U5" i="3"/>
  <c r="F20" i="3"/>
  <c r="F21" i="3"/>
  <c r="F22" i="3"/>
  <c r="F23" i="3"/>
  <c r="F24" i="3"/>
  <c r="S24" i="3" s="1"/>
  <c r="T25" i="3"/>
  <c r="T19" i="3"/>
  <c r="U19" i="3"/>
  <c r="U12" i="3"/>
  <c r="U16" i="3"/>
  <c r="U9" i="3"/>
  <c r="U13" i="3"/>
  <c r="U17" i="3"/>
  <c r="U10" i="3"/>
  <c r="U8" i="3"/>
  <c r="U14" i="3"/>
  <c r="U7" i="3"/>
  <c r="U15" i="3"/>
  <c r="U18" i="3"/>
  <c r="U6" i="3"/>
  <c r="V4" i="3"/>
  <c r="U11" i="3"/>
  <c r="G25" i="3"/>
  <c r="H25" i="3"/>
  <c r="I25" i="3"/>
  <c r="J25" i="3"/>
  <c r="K25" i="3"/>
  <c r="L25" i="3"/>
  <c r="M25" i="3"/>
  <c r="N25" i="3"/>
  <c r="O25" i="3"/>
  <c r="P25" i="3"/>
  <c r="Q25" i="3"/>
  <c r="R25" i="3"/>
  <c r="S25" i="3"/>
  <c r="U25" i="3"/>
  <c r="Q18" i="2"/>
  <c r="Q10" i="2"/>
  <c r="Q6" i="2"/>
  <c r="Q13" i="2"/>
  <c r="Q16" i="2"/>
  <c r="Q8" i="2"/>
  <c r="Q19" i="2"/>
  <c r="Q14" i="2"/>
  <c r="Q25" i="2"/>
  <c r="Q17" i="2"/>
  <c r="Q15" i="2"/>
  <c r="Q11" i="2"/>
  <c r="Q9" i="2"/>
  <c r="Q7" i="2"/>
  <c r="R4" i="2"/>
  <c r="Q12" i="2"/>
  <c r="Q21" i="1"/>
  <c r="Q25" i="1"/>
  <c r="Q22" i="1"/>
  <c r="Q24" i="1"/>
  <c r="Q23" i="1"/>
  <c r="Q20" i="1"/>
  <c r="R6" i="1"/>
  <c r="R19" i="1"/>
  <c r="R17" i="1"/>
  <c r="R15" i="1"/>
  <c r="R13" i="1"/>
  <c r="R11" i="1"/>
  <c r="R9" i="1"/>
  <c r="R7" i="1"/>
  <c r="R8" i="1"/>
  <c r="R12" i="1"/>
  <c r="R10" i="1"/>
  <c r="R14" i="1"/>
  <c r="R18" i="1"/>
  <c r="R16" i="1"/>
  <c r="R21" i="1"/>
  <c r="S4" i="1"/>
  <c r="E24" i="5" l="1"/>
  <c r="U18" i="5"/>
  <c r="U17" i="5"/>
  <c r="U12" i="5"/>
  <c r="U19" i="5"/>
  <c r="U13" i="5"/>
  <c r="U9" i="5"/>
  <c r="U15" i="5"/>
  <c r="U7" i="5"/>
  <c r="U16" i="5"/>
  <c r="U6" i="5"/>
  <c r="V4" i="5"/>
  <c r="V5" i="5" s="1"/>
  <c r="U11" i="5"/>
  <c r="U10" i="5"/>
  <c r="U8" i="5"/>
  <c r="U14" i="5"/>
  <c r="X20" i="4"/>
  <c r="X15" i="4"/>
  <c r="X21" i="4"/>
  <c r="X9" i="4"/>
  <c r="X25" i="4"/>
  <c r="X16" i="4"/>
  <c r="X12" i="4"/>
  <c r="X18" i="4"/>
  <c r="X17" i="4"/>
  <c r="X19" i="4"/>
  <c r="X14" i="4"/>
  <c r="X8" i="4"/>
  <c r="X22" i="4"/>
  <c r="X13" i="4"/>
  <c r="X11" i="4"/>
  <c r="X10" i="4"/>
  <c r="X7" i="4"/>
  <c r="X6" i="4"/>
  <c r="Y4" i="4"/>
  <c r="O24" i="3"/>
  <c r="K24" i="3"/>
  <c r="V5" i="3"/>
  <c r="N24" i="3"/>
  <c r="T24" i="3"/>
  <c r="G24" i="3"/>
  <c r="U22" i="3"/>
  <c r="H24" i="3"/>
  <c r="P24" i="3"/>
  <c r="L24" i="3"/>
  <c r="M24" i="3"/>
  <c r="I24" i="3"/>
  <c r="Q24" i="3"/>
  <c r="J24" i="3"/>
  <c r="R24" i="3"/>
  <c r="U24" i="3"/>
  <c r="P21" i="3"/>
  <c r="J21" i="3"/>
  <c r="K21" i="3"/>
  <c r="L21" i="3"/>
  <c r="Q21" i="3"/>
  <c r="M21" i="3"/>
  <c r="I21" i="3"/>
  <c r="N21" i="3"/>
  <c r="H21" i="3"/>
  <c r="G21" i="3"/>
  <c r="O21" i="3"/>
  <c r="R21" i="3"/>
  <c r="S21" i="3"/>
  <c r="T21" i="3"/>
  <c r="V16" i="3"/>
  <c r="V9" i="3"/>
  <c r="V24" i="3"/>
  <c r="V20" i="3"/>
  <c r="V13" i="3"/>
  <c r="V23" i="3"/>
  <c r="V17" i="3"/>
  <c r="V10" i="3"/>
  <c r="V15" i="3"/>
  <c r="V21" i="3"/>
  <c r="V14" i="3"/>
  <c r="V7" i="3"/>
  <c r="V19" i="3"/>
  <c r="V25" i="3"/>
  <c r="V18" i="3"/>
  <c r="V6" i="3"/>
  <c r="W4" i="3"/>
  <c r="V22" i="3"/>
  <c r="V11" i="3"/>
  <c r="V8" i="3"/>
  <c r="V12" i="3"/>
  <c r="O20" i="3"/>
  <c r="N20" i="3"/>
  <c r="M20" i="3"/>
  <c r="G20" i="3"/>
  <c r="P20" i="3"/>
  <c r="H20" i="3"/>
  <c r="I20" i="3"/>
  <c r="J20" i="3"/>
  <c r="L20" i="3"/>
  <c r="K20" i="3"/>
  <c r="Q20" i="3"/>
  <c r="R20" i="3"/>
  <c r="S20" i="3"/>
  <c r="T20" i="3"/>
  <c r="G23" i="3"/>
  <c r="O23" i="3"/>
  <c r="H23" i="3"/>
  <c r="P23" i="3"/>
  <c r="M23" i="3"/>
  <c r="I23" i="3"/>
  <c r="Q23" i="3"/>
  <c r="J23" i="3"/>
  <c r="R23" i="3"/>
  <c r="K23" i="3"/>
  <c r="S23" i="3"/>
  <c r="L23" i="3"/>
  <c r="N23" i="3"/>
  <c r="T23" i="3"/>
  <c r="U21" i="3"/>
  <c r="Q22" i="3"/>
  <c r="G22" i="3"/>
  <c r="O22" i="3"/>
  <c r="H22" i="3"/>
  <c r="P22" i="3"/>
  <c r="N22" i="3"/>
  <c r="I22" i="3"/>
  <c r="J22" i="3"/>
  <c r="R22" i="3"/>
  <c r="K22" i="3"/>
  <c r="L22" i="3"/>
  <c r="M22" i="3"/>
  <c r="S22" i="3"/>
  <c r="T22" i="3"/>
  <c r="U23" i="3"/>
  <c r="U20" i="3"/>
  <c r="R13" i="2"/>
  <c r="R16" i="2"/>
  <c r="R8" i="2"/>
  <c r="R19" i="2"/>
  <c r="R11" i="2"/>
  <c r="R25" i="2"/>
  <c r="R17" i="2"/>
  <c r="R9" i="2"/>
  <c r="R10" i="2"/>
  <c r="R7" i="2"/>
  <c r="R14" i="2"/>
  <c r="R6" i="2"/>
  <c r="S4" i="2"/>
  <c r="R18" i="2"/>
  <c r="R12" i="2"/>
  <c r="R15" i="2"/>
  <c r="R22" i="1"/>
  <c r="R24" i="1"/>
  <c r="R25" i="1"/>
  <c r="R23" i="1"/>
  <c r="R20" i="1"/>
  <c r="S6" i="1"/>
  <c r="S20" i="1"/>
  <c r="S12" i="1"/>
  <c r="S11" i="1"/>
  <c r="S10" i="1"/>
  <c r="S14" i="1"/>
  <c r="S7" i="1"/>
  <c r="S13" i="1"/>
  <c r="S16" i="1"/>
  <c r="S15" i="1"/>
  <c r="S18" i="1"/>
  <c r="S17" i="1"/>
  <c r="S9" i="1"/>
  <c r="S19" i="1"/>
  <c r="S8" i="1"/>
  <c r="S25" i="1"/>
  <c r="T4" i="1"/>
  <c r="V12" i="5" l="1"/>
  <c r="V19" i="5"/>
  <c r="V13" i="5"/>
  <c r="V9" i="5"/>
  <c r="W5" i="5"/>
  <c r="V20" i="5"/>
  <c r="V14" i="5"/>
  <c r="V16" i="5"/>
  <c r="V6" i="5"/>
  <c r="W4" i="5"/>
  <c r="V18" i="5"/>
  <c r="V11" i="5"/>
  <c r="V8" i="5"/>
  <c r="V17" i="5"/>
  <c r="V15" i="5"/>
  <c r="V10" i="5"/>
  <c r="V7" i="5"/>
  <c r="E25" i="5"/>
  <c r="V25" i="5" s="1"/>
  <c r="Y21" i="4"/>
  <c r="Y9" i="4"/>
  <c r="Y16" i="4"/>
  <c r="Y12" i="4"/>
  <c r="Y22" i="4"/>
  <c r="Y7" i="4"/>
  <c r="Z4" i="4"/>
  <c r="Z5" i="4" s="1"/>
  <c r="Y14" i="4"/>
  <c r="Y8" i="4"/>
  <c r="Y20" i="4"/>
  <c r="Y19" i="4"/>
  <c r="Y11" i="4"/>
  <c r="Y15" i="4"/>
  <c r="Y23" i="4"/>
  <c r="Y17" i="4"/>
  <c r="Y10" i="4"/>
  <c r="Y18" i="4"/>
  <c r="Y13" i="4"/>
  <c r="Y6" i="4"/>
  <c r="Y5" i="4"/>
  <c r="Y25" i="4" s="1"/>
  <c r="W5" i="3"/>
  <c r="W20" i="3"/>
  <c r="W13" i="3"/>
  <c r="W12" i="3"/>
  <c r="W17" i="3"/>
  <c r="W10" i="3"/>
  <c r="W21" i="3"/>
  <c r="W14" i="3"/>
  <c r="W7" i="3"/>
  <c r="W16" i="3"/>
  <c r="W18" i="3"/>
  <c r="W6" i="3"/>
  <c r="X4" i="3"/>
  <c r="X5" i="3" s="1"/>
  <c r="W22" i="3"/>
  <c r="W11" i="3"/>
  <c r="W8" i="3"/>
  <c r="W15" i="3"/>
  <c r="W19" i="3"/>
  <c r="W9" i="3"/>
  <c r="W24" i="3"/>
  <c r="S16" i="2"/>
  <c r="S8" i="2"/>
  <c r="S19" i="2"/>
  <c r="S11" i="2"/>
  <c r="S14" i="2"/>
  <c r="S25" i="2"/>
  <c r="S17" i="2"/>
  <c r="S20" i="2"/>
  <c r="S12" i="2"/>
  <c r="S6" i="2"/>
  <c r="S7" i="2"/>
  <c r="T4" i="2"/>
  <c r="S13" i="2"/>
  <c r="S10" i="2"/>
  <c r="S15" i="2"/>
  <c r="S18" i="2"/>
  <c r="S9" i="2"/>
  <c r="S21" i="1"/>
  <c r="S24" i="1"/>
  <c r="S22" i="1"/>
  <c r="S23" i="1"/>
  <c r="T6" i="1"/>
  <c r="T21" i="1"/>
  <c r="T19" i="1"/>
  <c r="T17" i="1"/>
  <c r="T15" i="1"/>
  <c r="T13" i="1"/>
  <c r="T11" i="1"/>
  <c r="T20" i="1"/>
  <c r="T16" i="1"/>
  <c r="T12" i="1"/>
  <c r="T10" i="1"/>
  <c r="T18" i="1"/>
  <c r="T14" i="1"/>
  <c r="T8" i="1"/>
  <c r="T7" i="1"/>
  <c r="T9" i="1"/>
  <c r="T25" i="1"/>
  <c r="U4" i="1"/>
  <c r="W19" i="5" l="1"/>
  <c r="W13" i="5"/>
  <c r="W9" i="5"/>
  <c r="W20" i="5"/>
  <c r="W14" i="5"/>
  <c r="W25" i="5"/>
  <c r="W21" i="5"/>
  <c r="W10" i="5"/>
  <c r="W11" i="5"/>
  <c r="W8" i="5"/>
  <c r="W12" i="5"/>
  <c r="W18" i="5"/>
  <c r="W17" i="5"/>
  <c r="W15" i="5"/>
  <c r="W7" i="5"/>
  <c r="W6" i="5"/>
  <c r="W16" i="5"/>
  <c r="X5" i="5"/>
  <c r="X4" i="5"/>
  <c r="G25" i="5"/>
  <c r="H25" i="5"/>
  <c r="I25" i="5"/>
  <c r="J25" i="5"/>
  <c r="K25" i="5"/>
  <c r="L25" i="5"/>
  <c r="M25" i="5"/>
  <c r="N25" i="5"/>
  <c r="O25" i="5"/>
  <c r="P25" i="5"/>
  <c r="Q25" i="5"/>
  <c r="F20" i="5"/>
  <c r="R25" i="5"/>
  <c r="S25" i="5"/>
  <c r="F21" i="5"/>
  <c r="T25" i="5"/>
  <c r="F22" i="5"/>
  <c r="W22" i="5" s="1"/>
  <c r="U25" i="5"/>
  <c r="F23" i="5"/>
  <c r="W23" i="5" s="1"/>
  <c r="F24" i="5"/>
  <c r="Z25" i="4"/>
  <c r="Z16" i="4"/>
  <c r="Z12" i="4"/>
  <c r="Z22" i="4"/>
  <c r="Z7" i="4"/>
  <c r="Z13" i="4"/>
  <c r="Z10" i="4"/>
  <c r="Z6" i="4"/>
  <c r="Z24" i="4"/>
  <c r="Z19" i="4"/>
  <c r="Z11" i="4"/>
  <c r="Z21" i="4"/>
  <c r="Z20" i="4"/>
  <c r="Z15" i="4"/>
  <c r="Z23" i="4"/>
  <c r="Z17" i="4"/>
  <c r="Z9" i="4"/>
  <c r="Z8" i="4"/>
  <c r="Z18" i="4"/>
  <c r="Z14" i="4"/>
  <c r="W23" i="3"/>
  <c r="X17" i="3"/>
  <c r="X10" i="3"/>
  <c r="X9" i="3"/>
  <c r="X20" i="3"/>
  <c r="X13" i="3"/>
  <c r="X21" i="3"/>
  <c r="X14" i="3"/>
  <c r="X7" i="3"/>
  <c r="X18" i="3"/>
  <c r="X6" i="3"/>
  <c r="Y4" i="3"/>
  <c r="X22" i="3"/>
  <c r="X11" i="3"/>
  <c r="X8" i="3"/>
  <c r="X15" i="3"/>
  <c r="X19" i="3"/>
  <c r="X12" i="3"/>
  <c r="X16" i="3"/>
  <c r="X25" i="3"/>
  <c r="W25" i="3"/>
  <c r="T19" i="2"/>
  <c r="T11" i="2"/>
  <c r="T14" i="2"/>
  <c r="T17" i="2"/>
  <c r="T9" i="2"/>
  <c r="T20" i="2"/>
  <c r="T15" i="2"/>
  <c r="T7" i="2"/>
  <c r="U4" i="2"/>
  <c r="T18" i="2"/>
  <c r="T16" i="2"/>
  <c r="T8" i="2"/>
  <c r="T6" i="2"/>
  <c r="T13" i="2"/>
  <c r="T10" i="2"/>
  <c r="T21" i="2"/>
  <c r="T12" i="2"/>
  <c r="T22" i="1"/>
  <c r="T24" i="1"/>
  <c r="T23" i="1"/>
  <c r="U6" i="1"/>
  <c r="U21" i="1"/>
  <c r="U19" i="1"/>
  <c r="U17" i="1"/>
  <c r="U15" i="1"/>
  <c r="U13" i="1"/>
  <c r="U11" i="1"/>
  <c r="U9" i="1"/>
  <c r="U7" i="1"/>
  <c r="U22" i="1"/>
  <c r="U20" i="1"/>
  <c r="U18" i="1"/>
  <c r="U16" i="1"/>
  <c r="U14" i="1"/>
  <c r="U12" i="1"/>
  <c r="U10" i="1"/>
  <c r="U8" i="1"/>
  <c r="U25" i="1"/>
  <c r="V4" i="1"/>
  <c r="N21" i="5" l="1"/>
  <c r="P21" i="5"/>
  <c r="S21" i="5"/>
  <c r="G21" i="5"/>
  <c r="O21" i="5"/>
  <c r="H21" i="5"/>
  <c r="I21" i="5"/>
  <c r="Q21" i="5"/>
  <c r="J21" i="5"/>
  <c r="R21" i="5"/>
  <c r="K21" i="5"/>
  <c r="L21" i="5"/>
  <c r="M21" i="5"/>
  <c r="T21" i="5"/>
  <c r="U21" i="5"/>
  <c r="V21" i="5"/>
  <c r="X20" i="5"/>
  <c r="X14" i="5"/>
  <c r="X21" i="5"/>
  <c r="X10" i="5"/>
  <c r="X25" i="5"/>
  <c r="X15" i="5"/>
  <c r="X7" i="5"/>
  <c r="X22" i="5"/>
  <c r="X23" i="5"/>
  <c r="X18" i="5"/>
  <c r="X17" i="5"/>
  <c r="X12" i="5"/>
  <c r="X24" i="5"/>
  <c r="X19" i="5"/>
  <c r="X13" i="5"/>
  <c r="X6" i="5"/>
  <c r="X11" i="5"/>
  <c r="X9" i="5"/>
  <c r="X8" i="5"/>
  <c r="X16" i="5"/>
  <c r="Y4" i="5"/>
  <c r="S22" i="5"/>
  <c r="G22" i="5"/>
  <c r="O22" i="5"/>
  <c r="N22" i="5"/>
  <c r="T22" i="5"/>
  <c r="H22" i="5"/>
  <c r="P22" i="5"/>
  <c r="I22" i="5"/>
  <c r="Q22" i="5"/>
  <c r="K22" i="5"/>
  <c r="J22" i="5"/>
  <c r="R22" i="5"/>
  <c r="L22" i="5"/>
  <c r="M22" i="5"/>
  <c r="U22" i="5"/>
  <c r="V22" i="5"/>
  <c r="U24" i="5"/>
  <c r="G24" i="5"/>
  <c r="O24" i="5"/>
  <c r="V24" i="5"/>
  <c r="H24" i="5"/>
  <c r="P24" i="5"/>
  <c r="I24" i="5"/>
  <c r="Q24" i="5"/>
  <c r="R24" i="5"/>
  <c r="T24" i="5"/>
  <c r="J24" i="5"/>
  <c r="K24" i="5"/>
  <c r="S24" i="5"/>
  <c r="L24" i="5"/>
  <c r="M24" i="5"/>
  <c r="N24" i="5"/>
  <c r="M20" i="5"/>
  <c r="N20" i="5"/>
  <c r="L20" i="5"/>
  <c r="R20" i="5"/>
  <c r="G20" i="5"/>
  <c r="O20" i="5"/>
  <c r="I20" i="5"/>
  <c r="K20" i="5"/>
  <c r="H20" i="5"/>
  <c r="P20" i="5"/>
  <c r="Q20" i="5"/>
  <c r="J20" i="5"/>
  <c r="S20" i="5"/>
  <c r="T20" i="5"/>
  <c r="U20" i="5"/>
  <c r="M23" i="5"/>
  <c r="N23" i="5"/>
  <c r="G23" i="5"/>
  <c r="O23" i="5"/>
  <c r="U23" i="5"/>
  <c r="H23" i="5"/>
  <c r="P23" i="5"/>
  <c r="I23" i="5"/>
  <c r="Q23" i="5"/>
  <c r="J23" i="5"/>
  <c r="R23" i="5"/>
  <c r="T23" i="5"/>
  <c r="K23" i="5"/>
  <c r="S23" i="5"/>
  <c r="L23" i="5"/>
  <c r="V23" i="5"/>
  <c r="W24" i="5"/>
  <c r="Y5" i="3"/>
  <c r="Y21" i="3"/>
  <c r="Y14" i="3"/>
  <c r="Y7" i="3"/>
  <c r="Y20" i="3"/>
  <c r="Y25" i="3"/>
  <c r="Y18" i="3"/>
  <c r="Y6" i="3"/>
  <c r="Z4" i="3"/>
  <c r="Z5" i="3" s="1"/>
  <c r="Y22" i="3"/>
  <c r="Y11" i="3"/>
  <c r="Y8" i="3"/>
  <c r="Y15" i="3"/>
  <c r="Y24" i="3"/>
  <c r="Y23" i="3"/>
  <c r="Y19" i="3"/>
  <c r="Y12" i="3"/>
  <c r="Y17" i="3"/>
  <c r="Y16" i="3"/>
  <c r="Y9" i="3"/>
  <c r="Y13" i="3"/>
  <c r="Y10" i="3"/>
  <c r="X23" i="3"/>
  <c r="X24" i="3"/>
  <c r="T25" i="2"/>
  <c r="U22" i="2"/>
  <c r="U14" i="2"/>
  <c r="U15" i="2"/>
  <c r="U17" i="2"/>
  <c r="U9" i="2"/>
  <c r="U20" i="2"/>
  <c r="U12" i="2"/>
  <c r="U18" i="2"/>
  <c r="U10" i="2"/>
  <c r="U6" i="2"/>
  <c r="U21" i="2"/>
  <c r="U19" i="2"/>
  <c r="U11" i="2"/>
  <c r="V4" i="2"/>
  <c r="U13" i="2"/>
  <c r="U7" i="2"/>
  <c r="U16" i="2"/>
  <c r="U8" i="2"/>
  <c r="U24" i="1"/>
  <c r="V6" i="1"/>
  <c r="V22" i="1"/>
  <c r="V20" i="1"/>
  <c r="V18" i="1"/>
  <c r="V16" i="1"/>
  <c r="V14" i="1"/>
  <c r="V12" i="1"/>
  <c r="V10" i="1"/>
  <c r="V8" i="1"/>
  <c r="V7" i="1"/>
  <c r="V23" i="1"/>
  <c r="V13" i="1"/>
  <c r="V15" i="1"/>
  <c r="V9" i="1"/>
  <c r="V11" i="1"/>
  <c r="V21" i="1"/>
  <c r="V17" i="1"/>
  <c r="V19" i="1"/>
  <c r="U23" i="1"/>
  <c r="V25" i="1"/>
  <c r="W4" i="1"/>
  <c r="Y21" i="5" l="1"/>
  <c r="Y10" i="5"/>
  <c r="Y15" i="5"/>
  <c r="Y7" i="5"/>
  <c r="Z4" i="5"/>
  <c r="Y22" i="5"/>
  <c r="Y16" i="5"/>
  <c r="Y6" i="5"/>
  <c r="Y12" i="5"/>
  <c r="Y20" i="5"/>
  <c r="Y14" i="5"/>
  <c r="Y19" i="5"/>
  <c r="Y13" i="5"/>
  <c r="Y9" i="5"/>
  <c r="Y18" i="5"/>
  <c r="Y11" i="5"/>
  <c r="Y8" i="5"/>
  <c r="Y23" i="5"/>
  <c r="Y17" i="5"/>
  <c r="Y5" i="5"/>
  <c r="Y25" i="5" s="1"/>
  <c r="Z25" i="3"/>
  <c r="Z18" i="3"/>
  <c r="Z6" i="3"/>
  <c r="Z22" i="3"/>
  <c r="Z11" i="3"/>
  <c r="Z8" i="3"/>
  <c r="Z15" i="3"/>
  <c r="Z21" i="3"/>
  <c r="Z23" i="3"/>
  <c r="Z19" i="3"/>
  <c r="Z12" i="3"/>
  <c r="Z16" i="3"/>
  <c r="Z9" i="3"/>
  <c r="Z10" i="3"/>
  <c r="Z24" i="3"/>
  <c r="Z20" i="3"/>
  <c r="Z13" i="3"/>
  <c r="Z17" i="3"/>
  <c r="Z14" i="3"/>
  <c r="Z7" i="3"/>
  <c r="U25" i="2"/>
  <c r="V17" i="2"/>
  <c r="V9" i="2"/>
  <c r="V18" i="2"/>
  <c r="V20" i="2"/>
  <c r="V12" i="2"/>
  <c r="V23" i="2"/>
  <c r="V15" i="2"/>
  <c r="V7" i="2"/>
  <c r="W4" i="2"/>
  <c r="V21" i="2"/>
  <c r="V13" i="2"/>
  <c r="V16" i="2"/>
  <c r="V22" i="2"/>
  <c r="V14" i="2"/>
  <c r="V10" i="2"/>
  <c r="V6" i="2"/>
  <c r="V11" i="2"/>
  <c r="V8" i="2"/>
  <c r="V19" i="2"/>
  <c r="V25" i="2"/>
  <c r="V24" i="1"/>
  <c r="W6" i="1"/>
  <c r="W21" i="1"/>
  <c r="W23" i="1"/>
  <c r="W19" i="1"/>
  <c r="W10" i="1"/>
  <c r="W15" i="1"/>
  <c r="W14" i="1"/>
  <c r="W9" i="1"/>
  <c r="W17" i="1"/>
  <c r="W16" i="1"/>
  <c r="W20" i="1"/>
  <c r="W11" i="1"/>
  <c r="W13" i="1"/>
  <c r="W12" i="1"/>
  <c r="W24" i="1"/>
  <c r="W18" i="1"/>
  <c r="W8" i="1"/>
  <c r="W22" i="1"/>
  <c r="W7" i="1"/>
  <c r="W25" i="1"/>
  <c r="Z15" i="5" l="1"/>
  <c r="Z7" i="5"/>
  <c r="Z22" i="5"/>
  <c r="Z16" i="5"/>
  <c r="Z6" i="5"/>
  <c r="Z11" i="5"/>
  <c r="Z8" i="5"/>
  <c r="Z23" i="5"/>
  <c r="Z24" i="5"/>
  <c r="Z19" i="5"/>
  <c r="Z13" i="5"/>
  <c r="Z9" i="5"/>
  <c r="Z20" i="5"/>
  <c r="Z14" i="5"/>
  <c r="Z21" i="5"/>
  <c r="Z10" i="5"/>
  <c r="Z12" i="5"/>
  <c r="Z17" i="5"/>
  <c r="Z18" i="5"/>
  <c r="Y24" i="5"/>
  <c r="Z5" i="5"/>
  <c r="Z25" i="5" s="1"/>
  <c r="AB6" i="3" a="1"/>
  <c r="AB9" i="3" s="1"/>
  <c r="W20" i="2"/>
  <c r="W12" i="2"/>
  <c r="W23" i="2"/>
  <c r="W15" i="2"/>
  <c r="W7" i="2"/>
  <c r="W18" i="2"/>
  <c r="W10" i="2"/>
  <c r="W6" i="2"/>
  <c r="W21" i="2"/>
  <c r="W24" i="2"/>
  <c r="W16" i="2"/>
  <c r="W8" i="2"/>
  <c r="W19" i="2"/>
  <c r="W25" i="2"/>
  <c r="W22" i="2"/>
  <c r="W13" i="2"/>
  <c r="W9" i="2"/>
  <c r="W11" i="2"/>
  <c r="W14" i="2"/>
  <c r="W17" i="2"/>
  <c r="Y6" i="1" a="1"/>
  <c r="AB6" i="5" l="1" a="1"/>
  <c r="AB21" i="5" s="1"/>
  <c r="C14" i="5" s="1"/>
  <c r="AB11" i="3"/>
  <c r="AB17" i="3"/>
  <c r="AB7" i="3"/>
  <c r="C13" i="3" s="1"/>
  <c r="AB8" i="3"/>
  <c r="AB16" i="3"/>
  <c r="AB6" i="3"/>
  <c r="AB20" i="3"/>
  <c r="AB18" i="3"/>
  <c r="AB15" i="3"/>
  <c r="AB12" i="3"/>
  <c r="AB25" i="3"/>
  <c r="AB22" i="3"/>
  <c r="AB10" i="3"/>
  <c r="AB19" i="3"/>
  <c r="AB13" i="3"/>
  <c r="AB21" i="3"/>
  <c r="AB23" i="3"/>
  <c r="AB24" i="3"/>
  <c r="AB14" i="3"/>
  <c r="Y7" i="1"/>
  <c r="Y15" i="1"/>
  <c r="Y23" i="1"/>
  <c r="Y16" i="1"/>
  <c r="Y24" i="1"/>
  <c r="Y9" i="1"/>
  <c r="Y17" i="1"/>
  <c r="Y25" i="1"/>
  <c r="Y10" i="1"/>
  <c r="Y18" i="1"/>
  <c r="Y8" i="1"/>
  <c r="Y19" i="1"/>
  <c r="Y20" i="1"/>
  <c r="Y13" i="1"/>
  <c r="Y14" i="1"/>
  <c r="Y11" i="1"/>
  <c r="Y12" i="1"/>
  <c r="Y21" i="1"/>
  <c r="Y6" i="1"/>
  <c r="Y22" i="1"/>
  <c r="AB22" i="5" l="1"/>
  <c r="AB16" i="5"/>
  <c r="AB9" i="5"/>
  <c r="AB24" i="5"/>
  <c r="AB25" i="5"/>
  <c r="AB19" i="5"/>
  <c r="AB6" i="5"/>
  <c r="AB11" i="5"/>
  <c r="AB10" i="5"/>
  <c r="AB7" i="5"/>
  <c r="C13" i="5" s="1"/>
  <c r="AB12" i="5"/>
  <c r="AB14" i="5"/>
  <c r="AB15" i="5"/>
  <c r="AB20" i="5"/>
  <c r="AB17" i="5"/>
  <c r="AB23" i="5"/>
  <c r="AB13" i="5"/>
  <c r="AB18" i="5"/>
  <c r="AB8" i="5"/>
  <c r="C18" i="5" l="1" a="1"/>
  <c r="C18" i="5" s="1"/>
  <c r="C19" i="5" s="1"/>
  <c r="C15" i="5" s="1"/>
  <c r="C16" i="5" l="1"/>
  <c r="C20" i="5" s="1"/>
  <c r="AI8" i="5" s="1"/>
  <c r="C15" i="3"/>
  <c r="Q20" i="4"/>
  <c r="U20" i="4"/>
  <c r="O20" i="4"/>
  <c r="H20" i="4"/>
  <c r="J20" i="4"/>
  <c r="P20" i="4"/>
  <c r="M20" i="4"/>
  <c r="L20" i="4"/>
  <c r="T20" i="4"/>
  <c r="K20" i="4"/>
  <c r="I20" i="4"/>
  <c r="S20" i="4"/>
  <c r="N20" i="4"/>
  <c r="R20" i="4"/>
  <c r="G20" i="4"/>
  <c r="U24" i="4"/>
  <c r="M24" i="4"/>
  <c r="X24" i="4"/>
  <c r="R24" i="4"/>
  <c r="G24" i="4"/>
  <c r="S24" i="4"/>
  <c r="P24" i="4"/>
  <c r="K24" i="4"/>
  <c r="Q24" i="4"/>
  <c r="O24" i="4"/>
  <c r="T24" i="4"/>
  <c r="I24" i="4"/>
  <c r="V24" i="4"/>
  <c r="L24" i="4"/>
  <c r="W24" i="4"/>
  <c r="J24" i="4"/>
  <c r="Y24" i="4"/>
  <c r="N24" i="4"/>
  <c r="H24" i="4"/>
  <c r="H23" i="4"/>
  <c r="W23" i="4"/>
  <c r="O23" i="4"/>
  <c r="L23" i="4"/>
  <c r="S23" i="4"/>
  <c r="P23" i="4"/>
  <c r="K23" i="4"/>
  <c r="U23" i="4"/>
  <c r="R23" i="4"/>
  <c r="I23" i="4"/>
  <c r="V23" i="4"/>
  <c r="N23" i="4"/>
  <c r="Q23" i="4"/>
  <c r="T23" i="4"/>
  <c r="J23" i="4"/>
  <c r="M23" i="4"/>
  <c r="G23" i="4"/>
  <c r="X23" i="4"/>
  <c r="U22" i="4"/>
  <c r="H22" i="4"/>
  <c r="J22" i="4"/>
  <c r="O22" i="4"/>
  <c r="P22" i="4"/>
  <c r="I22" i="4"/>
  <c r="W22" i="4"/>
  <c r="Q22" i="4"/>
  <c r="K22" i="4"/>
  <c r="G22" i="4"/>
  <c r="T22" i="4"/>
  <c r="M22" i="4"/>
  <c r="L22" i="4"/>
  <c r="S22" i="4"/>
  <c r="R22" i="4"/>
  <c r="V22" i="4"/>
  <c r="N22" i="4"/>
  <c r="R21" i="4"/>
  <c r="S21" i="4"/>
  <c r="J21" i="4"/>
  <c r="N21" i="4"/>
  <c r="V21" i="4"/>
  <c r="L21" i="4"/>
  <c r="P21" i="4"/>
  <c r="K21" i="4"/>
  <c r="M21" i="4"/>
  <c r="H21" i="4"/>
  <c r="I21" i="4"/>
  <c r="Q21" i="4"/>
  <c r="T21" i="4"/>
  <c r="U21" i="4"/>
  <c r="G21" i="4"/>
  <c r="O21" i="4"/>
  <c r="AI13" i="5" l="1"/>
  <c r="AI11" i="5"/>
  <c r="AI9" i="5"/>
  <c r="AI12" i="5"/>
  <c r="AI10" i="5"/>
  <c r="C21" i="5"/>
  <c r="AG13" i="5" s="1"/>
  <c r="C16" i="3"/>
  <c r="C20" i="3" s="1"/>
  <c r="C21" i="3"/>
  <c r="AB6" i="4" a="1"/>
  <c r="AB19" i="4" s="1"/>
  <c r="AG12" i="5" l="1"/>
  <c r="AG10" i="5"/>
  <c r="AG9" i="5"/>
  <c r="AG8" i="5"/>
  <c r="AG11" i="5"/>
  <c r="AB8" i="4"/>
  <c r="AB9" i="4"/>
  <c r="AB13" i="4"/>
  <c r="AB17" i="4"/>
  <c r="AB25" i="4"/>
  <c r="AB18" i="4"/>
  <c r="AB20" i="4"/>
  <c r="AB12" i="4"/>
  <c r="AB6" i="4"/>
  <c r="C18" i="4" s="1" a="1"/>
  <c r="C18" i="4" s="1"/>
  <c r="AB7" i="4"/>
  <c r="C13" i="4" s="1"/>
  <c r="C19" i="4" s="1"/>
  <c r="AB24" i="4"/>
  <c r="AB10" i="4"/>
  <c r="AB14" i="4"/>
  <c r="AB21" i="4"/>
  <c r="C14" i="4" s="1"/>
  <c r="AB22" i="4"/>
  <c r="AB23" i="4"/>
  <c r="AB16" i="4"/>
  <c r="AB15" i="4"/>
  <c r="AB11" i="4"/>
  <c r="C15" i="4" l="1"/>
  <c r="C16" i="4" s="1"/>
  <c r="C20" i="4" s="1"/>
  <c r="C21" i="4" l="1"/>
  <c r="D12" i="2" l="1"/>
  <c r="I18" i="2"/>
  <c r="E18" i="2"/>
  <c r="P18" i="2"/>
  <c r="O18" i="2"/>
  <c r="M18" i="2"/>
  <c r="K18" i="2"/>
  <c r="L18" i="2"/>
  <c r="J18" i="2"/>
  <c r="D18" i="2"/>
  <c r="H18" i="2"/>
  <c r="N18" i="2"/>
  <c r="F18" i="2"/>
  <c r="G18" i="2"/>
  <c r="L17" i="2"/>
  <c r="H17" i="2"/>
  <c r="D17" i="2"/>
  <c r="O17" i="2"/>
  <c r="M17" i="2"/>
  <c r="E17" i="2"/>
  <c r="J17" i="2"/>
  <c r="I17" i="2"/>
  <c r="N17" i="2"/>
  <c r="K17" i="2"/>
  <c r="F17" i="2"/>
  <c r="G17" i="2"/>
  <c r="V24" i="2"/>
  <c r="P24" i="2"/>
  <c r="K24" i="2"/>
  <c r="S24" i="2"/>
  <c r="F24" i="2"/>
  <c r="H24" i="2"/>
  <c r="D24" i="2"/>
  <c r="M24" i="2"/>
  <c r="Q24" i="2"/>
  <c r="J24" i="2"/>
  <c r="O24" i="2"/>
  <c r="T24" i="2"/>
  <c r="I24" i="2"/>
  <c r="E24" i="2"/>
  <c r="N24" i="2"/>
  <c r="L24" i="2"/>
  <c r="R24" i="2"/>
  <c r="U24" i="2"/>
  <c r="G24" i="2"/>
  <c r="L14" i="2"/>
  <c r="H14" i="2"/>
  <c r="D14" i="2"/>
  <c r="K14" i="2"/>
  <c r="E14" i="2"/>
  <c r="F14" i="2"/>
  <c r="I14" i="2"/>
  <c r="G14" i="2"/>
  <c r="J14" i="2"/>
  <c r="G13" i="2"/>
  <c r="E13" i="2"/>
  <c r="D13" i="2"/>
  <c r="K13" i="2"/>
  <c r="J13" i="2"/>
  <c r="I13" i="2"/>
  <c r="H13" i="2"/>
  <c r="F13" i="2"/>
  <c r="D16" i="2"/>
  <c r="J16" i="2"/>
  <c r="M16" i="2"/>
  <c r="G16" i="2"/>
  <c r="H16" i="2"/>
  <c r="E16" i="2"/>
  <c r="K16" i="2"/>
  <c r="L16" i="2"/>
  <c r="I16" i="2"/>
  <c r="N16" i="2"/>
  <c r="F16" i="2"/>
  <c r="L22" i="2"/>
  <c r="Q22" i="2"/>
  <c r="M22" i="2"/>
  <c r="H22" i="2"/>
  <c r="R22" i="2"/>
  <c r="N22" i="2"/>
  <c r="F22" i="2"/>
  <c r="I22" i="2"/>
  <c r="J22" i="2"/>
  <c r="S22" i="2"/>
  <c r="E22" i="2"/>
  <c r="D22" i="2"/>
  <c r="O22" i="2"/>
  <c r="G22" i="2"/>
  <c r="P22" i="2"/>
  <c r="T22" i="2"/>
  <c r="K22" i="2"/>
  <c r="F23" i="2"/>
  <c r="N23" i="2"/>
  <c r="E23" i="2"/>
  <c r="R23" i="2"/>
  <c r="U23" i="2"/>
  <c r="P23" i="2"/>
  <c r="L23" i="2"/>
  <c r="Q23" i="2"/>
  <c r="S23" i="2"/>
  <c r="H23" i="2"/>
  <c r="I23" i="2"/>
  <c r="J23" i="2"/>
  <c r="T23" i="2"/>
  <c r="M23" i="2"/>
  <c r="K23" i="2"/>
  <c r="G23" i="2"/>
  <c r="D23" i="2"/>
  <c r="O23" i="2"/>
  <c r="G20" i="2"/>
  <c r="D20" i="2"/>
  <c r="K20" i="2"/>
  <c r="J20" i="2"/>
  <c r="H20" i="2"/>
  <c r="F20" i="2"/>
  <c r="L20" i="2"/>
  <c r="E20" i="2"/>
  <c r="N20" i="2"/>
  <c r="R20" i="2"/>
  <c r="O20" i="2"/>
  <c r="P20" i="2"/>
  <c r="M20" i="2"/>
  <c r="I20" i="2"/>
  <c r="Q20" i="2"/>
  <c r="H21" i="2"/>
  <c r="O21" i="2"/>
  <c r="R21" i="2"/>
  <c r="S21" i="2"/>
  <c r="L21" i="2"/>
  <c r="G21" i="2"/>
  <c r="N21" i="2"/>
  <c r="E21" i="2"/>
  <c r="P21" i="2"/>
  <c r="Q21" i="2"/>
  <c r="J21" i="2"/>
  <c r="I21" i="2"/>
  <c r="D21" i="2"/>
  <c r="M21" i="2"/>
  <c r="K21" i="2"/>
  <c r="F21" i="2"/>
  <c r="G12" i="2"/>
  <c r="E12" i="2"/>
  <c r="H12" i="2"/>
  <c r="J12" i="2"/>
  <c r="F12" i="2"/>
  <c r="I12" i="2"/>
  <c r="Y6" i="2" l="1" a="1"/>
  <c r="Y20" i="2" s="1"/>
  <c r="Y14" i="2" l="1"/>
  <c r="Y9" i="2"/>
  <c r="Y22" i="2"/>
  <c r="Y15" i="2"/>
  <c r="Y23" i="2"/>
  <c r="Y7" i="2"/>
  <c r="Y13" i="2"/>
  <c r="Y17" i="2"/>
  <c r="Y18" i="2"/>
  <c r="Y21" i="2"/>
  <c r="Y24" i="2"/>
  <c r="Y8" i="2"/>
  <c r="Y12" i="2"/>
  <c r="Y19" i="2"/>
  <c r="Y6" i="2"/>
  <c r="Y16" i="2"/>
  <c r="Y10" i="2"/>
  <c r="Y25" i="2"/>
  <c r="Y11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Marcel de Carvalho</author>
  </authors>
  <commentList>
    <comment ref="C9" authorId="0" shapeId="0" xr:uid="{17276032-B517-412A-8136-2ABAF767B6C0}">
      <text>
        <r>
          <rPr>
            <b/>
            <sz val="9"/>
            <color indexed="81"/>
            <rFont val="Tahoma"/>
            <family val="2"/>
          </rPr>
          <t>de Carvalho:</t>
        </r>
        <r>
          <rPr>
            <sz val="9"/>
            <color indexed="81"/>
            <rFont val="Tahoma"/>
            <family val="2"/>
          </rPr>
          <t xml:space="preserve">
1x7 Swaption:
a. option to get in of 1 year (from 0 to 1)
b. swap of 7 years tenor (from 1 to 8)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Marcel de Carvalho</author>
  </authors>
  <commentList>
    <comment ref="C9" authorId="0" shapeId="0" xr:uid="{70E4375F-7478-42CD-B614-22BB8068958C}">
      <text>
        <r>
          <rPr>
            <b/>
            <sz val="9"/>
            <color indexed="81"/>
            <rFont val="Tahoma"/>
            <family val="2"/>
          </rPr>
          <t>de Carvalho:</t>
        </r>
        <r>
          <rPr>
            <sz val="9"/>
            <color indexed="81"/>
            <rFont val="Tahoma"/>
            <family val="2"/>
          </rPr>
          <t xml:space="preserve">
1x7 Swaption:
a. option to get in of 1 year (from 0 to 1)
b. swap of 7 years tenor (from 1 to 8)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<sst xmlns="http://schemas.openxmlformats.org/spreadsheetml/2006/main" count="112" uniqueCount="36">
  <si>
    <t>Term</t>
  </si>
  <si>
    <t>Swap Rates</t>
  </si>
  <si>
    <t>Discount Factor</t>
  </si>
  <si>
    <t>Today</t>
  </si>
  <si>
    <t>Final Payoff</t>
  </si>
  <si>
    <t>Date</t>
  </si>
  <si>
    <t>Z(0, T)</t>
  </si>
  <si>
    <t>Z(0, tn)</t>
  </si>
  <si>
    <t>Forward</t>
  </si>
  <si>
    <t>T</t>
  </si>
  <si>
    <t>Inputs</t>
  </si>
  <si>
    <t>Outputs</t>
  </si>
  <si>
    <t>Volatility</t>
  </si>
  <si>
    <t>Strike</t>
  </si>
  <si>
    <t>Swaption Calculation</t>
  </si>
  <si>
    <r>
      <t>t</t>
    </r>
    <r>
      <rPr>
        <b/>
        <vertAlign val="subscript"/>
        <sz val="11"/>
        <color theme="1"/>
        <rFont val="Calibri"/>
        <family val="2"/>
        <scheme val="minor"/>
      </rPr>
      <t>n</t>
    </r>
  </si>
  <si>
    <t>Notional</t>
  </si>
  <si>
    <t>d1</t>
  </si>
  <si>
    <t>d2</t>
  </si>
  <si>
    <t>Type</t>
  </si>
  <si>
    <t>D_Factor</t>
  </si>
  <si>
    <t>Receiver Value</t>
  </si>
  <si>
    <t>Payer Value</t>
  </si>
  <si>
    <r>
      <t>Annuity(T, t</t>
    </r>
    <r>
      <rPr>
        <b/>
        <vertAlign val="subscript"/>
        <sz val="11"/>
        <color theme="1"/>
        <rFont val="Calibri"/>
        <family val="2"/>
        <scheme val="minor"/>
      </rPr>
      <t>n</t>
    </r>
    <r>
      <rPr>
        <b/>
        <sz val="11"/>
        <color theme="1"/>
        <rFont val="Calibri"/>
        <family val="2"/>
        <scheme val="minor"/>
      </rPr>
      <t>)</t>
    </r>
  </si>
  <si>
    <t>Intermediary</t>
  </si>
  <si>
    <t>1Y</t>
  </si>
  <si>
    <t>3Y</t>
  </si>
  <si>
    <t>5Y</t>
  </si>
  <si>
    <t>2Y</t>
  </si>
  <si>
    <t>7Y</t>
  </si>
  <si>
    <t>10Y</t>
  </si>
  <si>
    <t>%</t>
  </si>
  <si>
    <t>Convention</t>
  </si>
  <si>
    <t>ACT/365</t>
  </si>
  <si>
    <t>ACT/360</t>
  </si>
  <si>
    <t>ACT/ACT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</si>
</sst>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43" formatCode="_(* #,##0.00_);_(* \(#,##0.00\);_(* &quot;-&quot;??_);_(@_)"/>
    <numFmt numFmtId="164" formatCode="_(* #,##0.00000_);_(* \(#,##0.00000\);_(* &quot;-&quot;??_);_(@_)"/>
    <numFmt numFmtId="165" formatCode="0.000%"/>
    <numFmt numFmtId="166" formatCode="dd/mm/yyyy;@"/>
    <numFmt numFmtId="167" formatCode="0.0000"/>
    <numFmt numFmtId="168" formatCode="_(* #,##0_);_(* \(#,##0\);_(* &quot;-&quot;??_);_(@_)"/>
    <numFmt numFmtId="169" formatCode="_(* #,##0.000000_);_(* \(#,##0.000000\);_(* &quot;-&quot;??_);_(@_)"/>
    <numFmt numFmtId="170" formatCode="_(* #,##0.0000000000000000_);_(* \(#,##0.0000000000000000\);_(* &quot;-&quot;?????_);_(@_)"/>
    <numFmt numFmtId="171" formatCode="0.000000000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theme="4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u/>
      <sz val="11"/>
      <color theme="4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vertAlign val="subscript"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36">
    <border>
      <left/>
      <right/>
      <top/>
      <bottom/>
      <diagonal/>
    </border>
    <border>
      <left/>
      <right/>
      <top/>
      <bottom style="thick">
        <color rgb="FFFF0000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/>
      <right style="dotted">
        <color auto="1"/>
      </right>
      <top/>
      <bottom style="dotted">
        <color auto="1"/>
      </bottom>
      <diagonal/>
    </border>
    <border>
      <left style="dotted">
        <color auto="1"/>
      </left>
      <right style="dotted">
        <color auto="1"/>
      </right>
      <top/>
      <bottom style="dotted">
        <color auto="1"/>
      </bottom>
      <diagonal/>
    </border>
    <border>
      <left style="dotted">
        <color auto="1"/>
      </left>
      <right/>
      <top/>
      <bottom style="dotted">
        <color auto="1"/>
      </bottom>
      <diagonal/>
    </border>
    <border>
      <left/>
      <right style="dotted">
        <color auto="1"/>
      </right>
      <top style="dotted">
        <color auto="1"/>
      </top>
      <bottom style="dotted">
        <color auto="1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 style="dotted">
        <color auto="1"/>
      </left>
      <right/>
      <top style="dotted">
        <color auto="1"/>
      </top>
      <bottom style="dotted">
        <color auto="1"/>
      </bottom>
      <diagonal/>
    </border>
    <border>
      <left/>
      <right style="dotted">
        <color auto="1"/>
      </right>
      <top style="dotted">
        <color auto="1"/>
      </top>
      <bottom style="thick">
        <color auto="1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thick">
        <color auto="1"/>
      </bottom>
      <diagonal/>
    </border>
    <border>
      <left style="dotted">
        <color auto="1"/>
      </left>
      <right/>
      <top style="dotted">
        <color auto="1"/>
      </top>
      <bottom style="thick">
        <color auto="1"/>
      </bottom>
      <diagonal/>
    </border>
    <border>
      <left style="thick">
        <color rgb="FFFF0000"/>
      </left>
      <right/>
      <top style="thick">
        <color rgb="FFFF0000"/>
      </top>
      <bottom/>
      <diagonal/>
    </border>
    <border>
      <left/>
      <right style="thick">
        <color rgb="FFFF0000"/>
      </right>
      <top style="thick">
        <color rgb="FFFF0000"/>
      </top>
      <bottom/>
      <diagonal/>
    </border>
    <border>
      <left style="thick">
        <color rgb="FFFF0000"/>
      </left>
      <right/>
      <top/>
      <bottom style="thick">
        <color rgb="FFFF0000"/>
      </bottom>
      <diagonal/>
    </border>
    <border>
      <left/>
      <right style="thick">
        <color rgb="FFFF0000"/>
      </right>
      <top/>
      <bottom style="thick">
        <color rgb="FFFF0000"/>
      </bottom>
      <diagonal/>
    </border>
    <border>
      <left style="medium">
        <color rgb="FFFF0000"/>
      </left>
      <right/>
      <top style="medium">
        <color rgb="FFFF0000"/>
      </top>
      <bottom/>
      <diagonal/>
    </border>
    <border>
      <left/>
      <right/>
      <top style="medium">
        <color rgb="FFFF0000"/>
      </top>
      <bottom/>
      <diagonal/>
    </border>
    <border>
      <left/>
      <right style="medium">
        <color rgb="FFFF0000"/>
      </right>
      <top style="medium">
        <color rgb="FFFF0000"/>
      </top>
      <bottom/>
      <diagonal/>
    </border>
    <border>
      <left style="dotted">
        <color auto="1"/>
      </left>
      <right style="dotted">
        <color auto="1"/>
      </right>
      <top style="medium">
        <color indexed="64"/>
      </top>
      <bottom style="dotted">
        <color auto="1"/>
      </bottom>
      <diagonal/>
    </border>
    <border>
      <left style="dotted">
        <color auto="1"/>
      </left>
      <right style="medium">
        <color indexed="64"/>
      </right>
      <top style="medium">
        <color indexed="64"/>
      </top>
      <bottom style="dotted">
        <color auto="1"/>
      </bottom>
      <diagonal/>
    </border>
    <border>
      <left style="dotted">
        <color auto="1"/>
      </left>
      <right style="medium">
        <color indexed="64"/>
      </right>
      <top style="dotted">
        <color auto="1"/>
      </top>
      <bottom style="dotted">
        <color auto="1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medium">
        <color indexed="64"/>
      </bottom>
      <diagonal/>
    </border>
    <border>
      <left style="dotted">
        <color auto="1"/>
      </left>
      <right style="medium">
        <color indexed="64"/>
      </right>
      <top style="dotted">
        <color auto="1"/>
      </top>
      <bottom style="medium">
        <color indexed="64"/>
      </bottom>
      <diagonal/>
    </border>
    <border>
      <left/>
      <right style="dotted">
        <color auto="1"/>
      </right>
      <top style="medium">
        <color indexed="64"/>
      </top>
      <bottom style="dotted">
        <color auto="1"/>
      </bottom>
      <diagonal/>
    </border>
    <border>
      <left/>
      <right style="dotted">
        <color auto="1"/>
      </right>
      <top style="dotted">
        <color auto="1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dotted">
        <color auto="1"/>
      </bottom>
      <diagonal/>
    </border>
    <border>
      <left style="medium">
        <color indexed="64"/>
      </left>
      <right style="medium">
        <color indexed="64"/>
      </right>
      <top style="dotted">
        <color auto="1"/>
      </top>
      <bottom style="dotted">
        <color auto="1"/>
      </bottom>
      <diagonal/>
    </border>
    <border>
      <left style="medium">
        <color indexed="64"/>
      </left>
      <right style="medium">
        <color indexed="64"/>
      </right>
      <top style="dotted">
        <color auto="1"/>
      </top>
      <bottom style="medium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95">
    <xf numFmtId="0" fontId="0" fillId="0" borderId="0" xfId="0"/>
    <xf numFmtId="9" fontId="0" fillId="0" borderId="0" xfId="0" applyNumberFormat="1"/>
    <xf numFmtId="0" fontId="3" fillId="0" borderId="0" xfId="0" applyFont="1"/>
    <xf numFmtId="164" fontId="0" fillId="0" borderId="0" xfId="1" applyNumberFormat="1" applyFont="1"/>
    <xf numFmtId="10" fontId="0" fillId="0" borderId="0" xfId="0" applyNumberFormat="1"/>
    <xf numFmtId="166" fontId="0" fillId="0" borderId="0" xfId="0" applyNumberFormat="1"/>
    <xf numFmtId="166" fontId="3" fillId="0" borderId="0" xfId="0" applyNumberFormat="1" applyFont="1"/>
    <xf numFmtId="0" fontId="4" fillId="0" borderId="0" xfId="0" applyFont="1"/>
    <xf numFmtId="166" fontId="4" fillId="0" borderId="0" xfId="0" applyNumberFormat="1" applyFont="1"/>
    <xf numFmtId="164" fontId="2" fillId="0" borderId="0" xfId="1" applyNumberFormat="1" applyFont="1"/>
    <xf numFmtId="0" fontId="5" fillId="0" borderId="0" xfId="0" applyFont="1"/>
    <xf numFmtId="10" fontId="5" fillId="0" borderId="0" xfId="0" applyNumberFormat="1" applyFont="1"/>
    <xf numFmtId="164" fontId="0" fillId="0" borderId="0" xfId="0" applyNumberFormat="1"/>
    <xf numFmtId="43" fontId="0" fillId="0" borderId="0" xfId="0" applyNumberFormat="1"/>
    <xf numFmtId="165" fontId="0" fillId="0" borderId="0" xfId="2" applyNumberFormat="1" applyFont="1"/>
    <xf numFmtId="166" fontId="7" fillId="0" borderId="0" xfId="0" applyNumberFormat="1" applyFont="1"/>
    <xf numFmtId="167" fontId="0" fillId="0" borderId="0" xfId="0" applyNumberFormat="1"/>
    <xf numFmtId="0" fontId="8" fillId="0" borderId="0" xfId="0" applyFont="1"/>
    <xf numFmtId="0" fontId="0" fillId="0" borderId="2" xfId="0" applyBorder="1"/>
    <xf numFmtId="0" fontId="4" fillId="0" borderId="3" xfId="0" applyFont="1" applyBorder="1"/>
    <xf numFmtId="166" fontId="4" fillId="0" borderId="3" xfId="0" applyNumberFormat="1" applyFont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3" fillId="0" borderId="0" xfId="0" applyFont="1" applyBorder="1"/>
    <xf numFmtId="0" fontId="6" fillId="0" borderId="0" xfId="0" applyFont="1" applyBorder="1"/>
    <xf numFmtId="0" fontId="0" fillId="0" borderId="6" xfId="0" applyBorder="1"/>
    <xf numFmtId="0" fontId="3" fillId="0" borderId="5" xfId="0" applyFont="1" applyBorder="1"/>
    <xf numFmtId="0" fontId="7" fillId="0" borderId="0" xfId="0" applyFont="1" applyBorder="1"/>
    <xf numFmtId="0" fontId="5" fillId="0" borderId="5" xfId="0" applyFont="1" applyBorder="1"/>
    <xf numFmtId="10" fontId="5" fillId="0" borderId="0" xfId="0" applyNumberFormat="1" applyFont="1" applyBorder="1"/>
    <xf numFmtId="0" fontId="5" fillId="0" borderId="0" xfId="0" applyFont="1" applyBorder="1"/>
    <xf numFmtId="164" fontId="2" fillId="0" borderId="6" xfId="1" applyNumberFormat="1" applyFont="1" applyBorder="1"/>
    <xf numFmtId="0" fontId="6" fillId="0" borderId="5" xfId="0" applyFont="1" applyBorder="1"/>
    <xf numFmtId="10" fontId="0" fillId="0" borderId="0" xfId="0" applyNumberFormat="1" applyBorder="1"/>
    <xf numFmtId="0" fontId="0" fillId="0" borderId="0" xfId="0" applyBorder="1"/>
    <xf numFmtId="0" fontId="0" fillId="0" borderId="7" xfId="0" applyBorder="1"/>
    <xf numFmtId="10" fontId="0" fillId="0" borderId="8" xfId="0" applyNumberFormat="1" applyBorder="1"/>
    <xf numFmtId="0" fontId="0" fillId="0" borderId="8" xfId="0" applyBorder="1"/>
    <xf numFmtId="164" fontId="2" fillId="0" borderId="9" xfId="1" applyNumberFormat="1" applyFont="1" applyBorder="1"/>
    <xf numFmtId="168" fontId="6" fillId="0" borderId="0" xfId="1" applyNumberFormat="1" applyFont="1"/>
    <xf numFmtId="166" fontId="7" fillId="0" borderId="10" xfId="0" applyNumberFormat="1" applyFont="1" applyBorder="1"/>
    <xf numFmtId="166" fontId="7" fillId="0" borderId="11" xfId="0" applyNumberFormat="1" applyFont="1" applyBorder="1"/>
    <xf numFmtId="166" fontId="7" fillId="0" borderId="12" xfId="0" applyNumberFormat="1" applyFont="1" applyBorder="1"/>
    <xf numFmtId="164" fontId="7" fillId="0" borderId="13" xfId="1" applyNumberFormat="1" applyFont="1" applyBorder="1"/>
    <xf numFmtId="164" fontId="7" fillId="0" borderId="14" xfId="1" applyNumberFormat="1" applyFont="1" applyBorder="1"/>
    <xf numFmtId="164" fontId="7" fillId="0" borderId="15" xfId="1" applyNumberFormat="1" applyFont="1" applyBorder="1"/>
    <xf numFmtId="164" fontId="5" fillId="0" borderId="13" xfId="1" applyNumberFormat="1" applyFont="1" applyBorder="1"/>
    <xf numFmtId="164" fontId="5" fillId="0" borderId="14" xfId="1" applyNumberFormat="1" applyFont="1" applyBorder="1"/>
    <xf numFmtId="164" fontId="5" fillId="0" borderId="15" xfId="1" applyNumberFormat="1" applyFont="1" applyBorder="1"/>
    <xf numFmtId="164" fontId="0" fillId="0" borderId="13" xfId="1" applyNumberFormat="1" applyFont="1" applyBorder="1"/>
    <xf numFmtId="164" fontId="0" fillId="0" borderId="14" xfId="1" applyNumberFormat="1" applyFont="1" applyBorder="1"/>
    <xf numFmtId="164" fontId="0" fillId="0" borderId="15" xfId="1" applyNumberFormat="1" applyFont="1" applyBorder="1"/>
    <xf numFmtId="164" fontId="0" fillId="0" borderId="16" xfId="1" applyNumberFormat="1" applyFont="1" applyBorder="1"/>
    <xf numFmtId="164" fontId="0" fillId="0" borderId="17" xfId="1" applyNumberFormat="1" applyFont="1" applyBorder="1"/>
    <xf numFmtId="164" fontId="0" fillId="0" borderId="18" xfId="1" applyNumberFormat="1" applyFont="1" applyBorder="1"/>
    <xf numFmtId="0" fontId="4" fillId="0" borderId="0" xfId="0" applyFont="1" applyBorder="1"/>
    <xf numFmtId="168" fontId="4" fillId="0" borderId="0" xfId="1" applyNumberFormat="1" applyFont="1" applyBorder="1"/>
    <xf numFmtId="0" fontId="2" fillId="0" borderId="5" xfId="0" applyFont="1" applyBorder="1"/>
    <xf numFmtId="10" fontId="2" fillId="0" borderId="0" xfId="0" applyNumberFormat="1" applyFont="1" applyBorder="1"/>
    <xf numFmtId="164" fontId="2" fillId="0" borderId="13" xfId="1" applyNumberFormat="1" applyFont="1" applyBorder="1"/>
    <xf numFmtId="164" fontId="2" fillId="0" borderId="14" xfId="1" applyNumberFormat="1" applyFont="1" applyBorder="1"/>
    <xf numFmtId="0" fontId="4" fillId="0" borderId="6" xfId="0" applyFont="1" applyBorder="1" applyAlignment="1">
      <alignment horizontal="right"/>
    </xf>
    <xf numFmtId="0" fontId="3" fillId="0" borderId="19" xfId="0" applyFont="1" applyBorder="1"/>
    <xf numFmtId="43" fontId="0" fillId="0" borderId="20" xfId="0" applyNumberFormat="1" applyBorder="1"/>
    <xf numFmtId="0" fontId="3" fillId="0" borderId="21" xfId="0" applyFont="1" applyBorder="1"/>
    <xf numFmtId="43" fontId="0" fillId="0" borderId="22" xfId="0" applyNumberFormat="1" applyBorder="1"/>
    <xf numFmtId="169" fontId="2" fillId="0" borderId="0" xfId="1" applyNumberFormat="1" applyFont="1"/>
    <xf numFmtId="170" fontId="0" fillId="0" borderId="0" xfId="0" applyNumberFormat="1"/>
    <xf numFmtId="10" fontId="0" fillId="0" borderId="33" xfId="0" applyNumberFormat="1" applyBorder="1"/>
    <xf numFmtId="10" fontId="0" fillId="0" borderId="34" xfId="0" applyNumberFormat="1" applyBorder="1"/>
    <xf numFmtId="10" fontId="0" fillId="0" borderId="35" xfId="0" applyNumberFormat="1" applyBorder="1"/>
    <xf numFmtId="0" fontId="3" fillId="0" borderId="23" xfId="0" applyFont="1" applyBorder="1" applyAlignment="1">
      <alignment horizontal="center"/>
    </xf>
    <xf numFmtId="0" fontId="3" fillId="0" borderId="24" xfId="0" applyFont="1" applyBorder="1" applyAlignment="1">
      <alignment horizontal="center"/>
    </xf>
    <xf numFmtId="43" fontId="0" fillId="0" borderId="31" xfId="1" applyNumberFormat="1" applyFont="1" applyBorder="1" applyAlignment="1">
      <alignment horizontal="center"/>
    </xf>
    <xf numFmtId="2" fontId="0" fillId="0" borderId="26" xfId="0" applyNumberFormat="1" applyBorder="1" applyAlignment="1">
      <alignment horizontal="center"/>
    </xf>
    <xf numFmtId="10" fontId="0" fillId="0" borderId="27" xfId="2" applyNumberFormat="1" applyFont="1" applyBorder="1" applyAlignment="1">
      <alignment horizontal="center"/>
    </xf>
    <xf numFmtId="10" fontId="0" fillId="0" borderId="14" xfId="2" applyNumberFormat="1" applyFont="1" applyBorder="1" applyAlignment="1">
      <alignment horizontal="center"/>
    </xf>
    <xf numFmtId="2" fontId="0" fillId="0" borderId="14" xfId="1" applyNumberFormat="1" applyFont="1" applyBorder="1" applyAlignment="1">
      <alignment horizontal="center"/>
    </xf>
    <xf numFmtId="10" fontId="0" fillId="0" borderId="28" xfId="2" applyNumberFormat="1" applyFont="1" applyBorder="1" applyAlignment="1">
      <alignment horizontal="center"/>
    </xf>
    <xf numFmtId="2" fontId="0" fillId="0" borderId="14" xfId="0" applyNumberFormat="1" applyBorder="1" applyAlignment="1">
      <alignment horizontal="center"/>
    </xf>
    <xf numFmtId="43" fontId="0" fillId="0" borderId="32" xfId="1" applyNumberFormat="1" applyFont="1" applyBorder="1" applyAlignment="1">
      <alignment horizontal="center"/>
    </xf>
    <xf numFmtId="10" fontId="0" fillId="0" borderId="29" xfId="2" applyNumberFormat="1" applyFont="1" applyBorder="1" applyAlignment="1">
      <alignment horizontal="center"/>
    </xf>
    <xf numFmtId="2" fontId="0" fillId="0" borderId="29" xfId="0" applyNumberForma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10" fontId="2" fillId="0" borderId="26" xfId="2" applyNumberFormat="1" applyFont="1" applyBorder="1" applyAlignment="1">
      <alignment horizontal="center"/>
    </xf>
    <xf numFmtId="10" fontId="2" fillId="0" borderId="14" xfId="2" applyNumberFormat="1" applyFont="1" applyBorder="1" applyAlignment="1">
      <alignment horizontal="center"/>
    </xf>
    <xf numFmtId="10" fontId="2" fillId="0" borderId="28" xfId="2" applyNumberFormat="1" applyFont="1" applyBorder="1" applyAlignment="1">
      <alignment horizontal="center"/>
    </xf>
    <xf numFmtId="10" fontId="2" fillId="0" borderId="30" xfId="2" applyNumberFormat="1" applyFont="1" applyBorder="1" applyAlignment="1">
      <alignment horizontal="center"/>
    </xf>
    <xf numFmtId="43" fontId="1" fillId="0" borderId="13" xfId="1" applyNumberFormat="1" applyFont="1" applyBorder="1" applyAlignment="1">
      <alignment horizontal="center"/>
    </xf>
    <xf numFmtId="171" fontId="0" fillId="0" borderId="0" xfId="0" applyNumberFormat="1"/>
    <xf numFmtId="10" fontId="0" fillId="0" borderId="0" xfId="0" applyNumberFormat="1"/>
    <xf numFmtId="10" fontId="5" fillId="0" borderId="0" xfId="0" applyNumberFormat="1" applyFont="1"/>
    <xf numFmtId="164" fontId="9" fillId="0" borderId="1" xfId="1" applyNumberFormat="1" applyFont="1" applyBorder="1" applyAlignment="1">
      <alignment horizontal="center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2F4E6F-1D79-4CC5-A83A-FEFAC9924EF8}">
  <sheetPr codeName="Sheet6"/>
  <dimension ref="B1:O15"/>
  <sheetViews>
    <sheetView showGridLines="0" zoomScale="90" zoomScaleNormal="90" workbookViewId="0">
      <selection activeCell="M14" sqref="M14"/>
    </sheetView>
  </sheetViews>
  <sheetFormatPr defaultRowHeight="14.4" x14ac:dyDescent="0.3"/>
  <cols>
    <col min="3" max="3" width="11.21875" bestFit="1" customWidth="1"/>
    <col min="4" max="13" width="13.33203125" bestFit="1" customWidth="1"/>
    <col min="14" max="14" width="11.109375" bestFit="1" customWidth="1"/>
    <col min="15" max="15" width="13.5546875" bestFit="1" customWidth="1"/>
    <col min="16" max="16" width="9.33203125" bestFit="1" customWidth="1"/>
  </cols>
  <sheetData>
    <row r="1" spans="2:15" x14ac:dyDescent="0.3">
      <c r="F1" s="5"/>
      <c r="G1" s="5"/>
      <c r="H1" s="5"/>
      <c r="I1" s="5"/>
      <c r="J1" s="5"/>
      <c r="K1" s="5"/>
      <c r="L1" s="5"/>
      <c r="M1" s="5"/>
    </row>
    <row r="2" spans="2:15" x14ac:dyDescent="0.3">
      <c r="C2" s="7" t="s">
        <v>3</v>
      </c>
      <c r="D2" s="8">
        <f>+EDATE(D4,-6)</f>
        <v>41445</v>
      </c>
      <c r="E2" s="8"/>
      <c r="F2" s="5"/>
      <c r="G2" s="5"/>
      <c r="H2" s="5"/>
      <c r="I2" s="5"/>
      <c r="J2" s="5"/>
      <c r="K2" s="5"/>
      <c r="L2" s="5"/>
      <c r="M2" s="5"/>
    </row>
    <row r="3" spans="2:15" x14ac:dyDescent="0.3">
      <c r="C3" s="7" t="s">
        <v>32</v>
      </c>
      <c r="D3" s="7" t="s">
        <v>33</v>
      </c>
      <c r="E3" s="8"/>
      <c r="F3" s="5"/>
      <c r="G3" s="5"/>
      <c r="H3" s="5"/>
      <c r="I3" s="5"/>
      <c r="J3" s="5"/>
      <c r="K3" s="5"/>
      <c r="L3" s="5"/>
      <c r="M3" s="5"/>
    </row>
    <row r="4" spans="2:15" x14ac:dyDescent="0.3">
      <c r="C4" s="2" t="s">
        <v>5</v>
      </c>
      <c r="D4" s="6">
        <v>41628</v>
      </c>
      <c r="E4" s="6">
        <f>+EDATE(D4,6)</f>
        <v>41810</v>
      </c>
      <c r="F4" s="6">
        <f t="shared" ref="F4:M4" si="0">+EDATE(E4,6)</f>
        <v>41993</v>
      </c>
      <c r="G4" s="6">
        <f t="shared" si="0"/>
        <v>42175</v>
      </c>
      <c r="H4" s="6">
        <f t="shared" si="0"/>
        <v>42358</v>
      </c>
      <c r="I4" s="6">
        <f t="shared" si="0"/>
        <v>42541</v>
      </c>
      <c r="J4" s="6">
        <f t="shared" si="0"/>
        <v>42724</v>
      </c>
      <c r="K4" s="6">
        <f t="shared" si="0"/>
        <v>42906</v>
      </c>
      <c r="L4" s="6">
        <f t="shared" si="0"/>
        <v>43089</v>
      </c>
      <c r="M4" s="6">
        <f t="shared" si="0"/>
        <v>43271</v>
      </c>
    </row>
    <row r="5" spans="2:15" x14ac:dyDescent="0.3">
      <c r="B5" s="2" t="s">
        <v>0</v>
      </c>
      <c r="C5" s="2" t="s">
        <v>1</v>
      </c>
      <c r="D5" s="2">
        <f>+YEARFRAC(D2,D4,3)</f>
        <v>0.50136986301369868</v>
      </c>
      <c r="E5" s="2">
        <f>+YEARFRAC(D4,E4,3)</f>
        <v>0.49863013698630138</v>
      </c>
      <c r="F5" s="2">
        <f t="shared" ref="F5:M5" si="1">+YEARFRAC(E4,F4,3)</f>
        <v>0.50136986301369868</v>
      </c>
      <c r="G5" s="2">
        <f t="shared" si="1"/>
        <v>0.49863013698630138</v>
      </c>
      <c r="H5" s="2">
        <f t="shared" si="1"/>
        <v>0.50136986301369868</v>
      </c>
      <c r="I5" s="2">
        <f t="shared" si="1"/>
        <v>0.50136986301369868</v>
      </c>
      <c r="J5" s="2">
        <f t="shared" si="1"/>
        <v>0.50136986301369868</v>
      </c>
      <c r="K5" s="2">
        <f t="shared" si="1"/>
        <v>0.49863013698630138</v>
      </c>
      <c r="L5" s="2">
        <f t="shared" si="1"/>
        <v>0.50136986301369868</v>
      </c>
      <c r="M5" s="2">
        <f t="shared" si="1"/>
        <v>0.49863013698630138</v>
      </c>
      <c r="N5" s="2" t="s">
        <v>4</v>
      </c>
      <c r="O5" s="7" t="s">
        <v>2</v>
      </c>
    </row>
    <row r="6" spans="2:15" x14ac:dyDescent="0.3">
      <c r="B6">
        <v>0.5</v>
      </c>
      <c r="C6" s="4">
        <v>2.4590999999999998E-2</v>
      </c>
      <c r="D6" s="3">
        <f t="shared" ref="D6:M15" si="2">+IF(D$4&gt;EDATE($D$2,$B6*12),0,(IF(D$4=EDATE($D$2,12*$B6),1+$C6*D$5,$C6*D$5)))</f>
        <v>1.0123291863013699</v>
      </c>
      <c r="E6" s="3">
        <f t="shared" si="2"/>
        <v>0</v>
      </c>
      <c r="F6" s="3">
        <f t="shared" si="2"/>
        <v>0</v>
      </c>
      <c r="G6" s="3">
        <f t="shared" si="2"/>
        <v>0</v>
      </c>
      <c r="H6" s="3">
        <f t="shared" si="2"/>
        <v>0</v>
      </c>
      <c r="I6" s="3">
        <f t="shared" si="2"/>
        <v>0</v>
      </c>
      <c r="J6" s="3">
        <f t="shared" si="2"/>
        <v>0</v>
      </c>
      <c r="K6" s="3">
        <f t="shared" si="2"/>
        <v>0</v>
      </c>
      <c r="L6" s="3">
        <f t="shared" si="2"/>
        <v>0</v>
      </c>
      <c r="M6" s="3">
        <f t="shared" si="2"/>
        <v>0</v>
      </c>
      <c r="N6">
        <v>1</v>
      </c>
      <c r="O6" s="67">
        <f t="array" ref="O6:O15">+MMULT(MINVERSE(D6:M15),N6:N15)</f>
        <v>0.98782097121350843</v>
      </c>
    </row>
    <row r="7" spans="2:15" x14ac:dyDescent="0.3">
      <c r="B7">
        <v>1</v>
      </c>
      <c r="C7" s="4">
        <v>2.5000000000000001E-2</v>
      </c>
      <c r="D7" s="3">
        <f t="shared" si="2"/>
        <v>1.2534246575342467E-2</v>
      </c>
      <c r="E7" s="3">
        <f t="shared" si="2"/>
        <v>1.0124657534246575</v>
      </c>
      <c r="F7" s="3">
        <f t="shared" si="2"/>
        <v>0</v>
      </c>
      <c r="G7" s="3">
        <f t="shared" si="2"/>
        <v>0</v>
      </c>
      <c r="H7" s="3">
        <f t="shared" si="2"/>
        <v>0</v>
      </c>
      <c r="I7" s="3">
        <f t="shared" si="2"/>
        <v>0</v>
      </c>
      <c r="J7" s="3">
        <f t="shared" si="2"/>
        <v>0</v>
      </c>
      <c r="K7" s="3">
        <f t="shared" si="2"/>
        <v>0</v>
      </c>
      <c r="L7" s="3">
        <f t="shared" si="2"/>
        <v>0</v>
      </c>
      <c r="M7" s="3">
        <f t="shared" si="2"/>
        <v>0</v>
      </c>
      <c r="N7">
        <v>1</v>
      </c>
      <c r="O7" s="67">
        <v>0.97545858221268633</v>
      </c>
    </row>
    <row r="8" spans="2:15" x14ac:dyDescent="0.3">
      <c r="B8">
        <f>+B7+0.5</f>
        <v>1.5</v>
      </c>
      <c r="C8" s="4">
        <v>2.8500000000000001E-2</v>
      </c>
      <c r="D8" s="3">
        <f t="shared" si="2"/>
        <v>1.4289041095890413E-2</v>
      </c>
      <c r="E8" s="3">
        <f t="shared" si="2"/>
        <v>1.421095890410959E-2</v>
      </c>
      <c r="F8" s="3">
        <f t="shared" si="2"/>
        <v>1.0142890410958905</v>
      </c>
      <c r="G8" s="3">
        <f t="shared" si="2"/>
        <v>0</v>
      </c>
      <c r="H8" s="3">
        <f t="shared" si="2"/>
        <v>0</v>
      </c>
      <c r="I8" s="3">
        <f t="shared" si="2"/>
        <v>0</v>
      </c>
      <c r="J8" s="3">
        <f t="shared" si="2"/>
        <v>0</v>
      </c>
      <c r="K8" s="3">
        <f t="shared" si="2"/>
        <v>0</v>
      </c>
      <c r="L8" s="3">
        <f t="shared" si="2"/>
        <v>0</v>
      </c>
      <c r="M8" s="3">
        <f t="shared" si="2"/>
        <v>0</v>
      </c>
      <c r="N8">
        <v>1</v>
      </c>
      <c r="O8" s="67">
        <v>0.9583291787045618</v>
      </c>
    </row>
    <row r="9" spans="2:15" x14ac:dyDescent="0.3">
      <c r="B9">
        <f t="shared" ref="B9:B15" si="3">+B8+0.5</f>
        <v>2</v>
      </c>
      <c r="C9" s="4">
        <v>3.2000000000000001E-2</v>
      </c>
      <c r="D9" s="3">
        <f t="shared" si="2"/>
        <v>1.6043835616438358E-2</v>
      </c>
      <c r="E9" s="3">
        <f t="shared" si="2"/>
        <v>1.5956164383561643E-2</v>
      </c>
      <c r="F9" s="3">
        <f t="shared" si="2"/>
        <v>1.6043835616438358E-2</v>
      </c>
      <c r="G9" s="3">
        <f t="shared" si="2"/>
        <v>1.0159561643835617</v>
      </c>
      <c r="H9" s="3">
        <f t="shared" si="2"/>
        <v>0</v>
      </c>
      <c r="I9" s="3">
        <f t="shared" si="2"/>
        <v>0</v>
      </c>
      <c r="J9" s="3">
        <f t="shared" si="2"/>
        <v>0</v>
      </c>
      <c r="K9" s="3">
        <f t="shared" si="2"/>
        <v>0</v>
      </c>
      <c r="L9" s="3">
        <f t="shared" si="2"/>
        <v>0</v>
      </c>
      <c r="M9" s="3">
        <f t="shared" si="2"/>
        <v>0</v>
      </c>
      <c r="N9">
        <v>1</v>
      </c>
      <c r="O9" s="67">
        <v>0.93824098208118434</v>
      </c>
    </row>
    <row r="10" spans="2:15" x14ac:dyDescent="0.3">
      <c r="B10">
        <f t="shared" si="3"/>
        <v>2.5</v>
      </c>
      <c r="C10" s="4">
        <v>3.4000000000000002E-2</v>
      </c>
      <c r="D10" s="3">
        <f t="shared" si="2"/>
        <v>1.7046575342465755E-2</v>
      </c>
      <c r="E10" s="3">
        <f t="shared" si="2"/>
        <v>1.6953424657534247E-2</v>
      </c>
      <c r="F10" s="3">
        <f t="shared" si="2"/>
        <v>1.7046575342465755E-2</v>
      </c>
      <c r="G10" s="3">
        <f t="shared" si="2"/>
        <v>1.6953424657534247E-2</v>
      </c>
      <c r="H10" s="3">
        <f t="shared" si="2"/>
        <v>1.0170465753424658</v>
      </c>
      <c r="I10" s="3">
        <f t="shared" si="2"/>
        <v>0</v>
      </c>
      <c r="J10" s="3">
        <f t="shared" si="2"/>
        <v>0</v>
      </c>
      <c r="K10" s="3">
        <f t="shared" si="2"/>
        <v>0</v>
      </c>
      <c r="L10" s="3">
        <f t="shared" si="2"/>
        <v>0</v>
      </c>
      <c r="M10" s="3">
        <f t="shared" si="2"/>
        <v>0</v>
      </c>
      <c r="N10">
        <v>1</v>
      </c>
      <c r="O10" s="67">
        <v>0.91872001353195465</v>
      </c>
    </row>
    <row r="11" spans="2:15" x14ac:dyDescent="0.3">
      <c r="B11">
        <f t="shared" si="3"/>
        <v>3</v>
      </c>
      <c r="C11" s="4">
        <v>3.5999999999999997E-2</v>
      </c>
      <c r="D11" s="3">
        <f t="shared" si="2"/>
        <v>1.8049315068493152E-2</v>
      </c>
      <c r="E11" s="3">
        <f t="shared" si="2"/>
        <v>1.7950684931506849E-2</v>
      </c>
      <c r="F11" s="3">
        <f t="shared" si="2"/>
        <v>1.8049315068493152E-2</v>
      </c>
      <c r="G11" s="3">
        <f t="shared" si="2"/>
        <v>1.7950684931506849E-2</v>
      </c>
      <c r="H11" s="3">
        <f t="shared" si="2"/>
        <v>1.8049315068493152E-2</v>
      </c>
      <c r="I11" s="3">
        <f t="shared" si="2"/>
        <v>1.0180493150684931</v>
      </c>
      <c r="J11" s="3">
        <f t="shared" si="2"/>
        <v>0</v>
      </c>
      <c r="K11" s="3">
        <f t="shared" si="2"/>
        <v>0</v>
      </c>
      <c r="L11" s="3">
        <f t="shared" si="2"/>
        <v>0</v>
      </c>
      <c r="M11" s="3">
        <f t="shared" si="2"/>
        <v>0</v>
      </c>
      <c r="N11">
        <v>1</v>
      </c>
      <c r="O11" s="67">
        <v>0.89773533003740114</v>
      </c>
    </row>
    <row r="12" spans="2:15" x14ac:dyDescent="0.3">
      <c r="B12">
        <f t="shared" si="3"/>
        <v>3.5</v>
      </c>
      <c r="C12" s="4">
        <v>3.6999999999999998E-2</v>
      </c>
      <c r="D12" s="3">
        <f t="shared" si="2"/>
        <v>1.8550684931506849E-2</v>
      </c>
      <c r="E12" s="3">
        <f t="shared" si="2"/>
        <v>1.844931506849315E-2</v>
      </c>
      <c r="F12" s="3">
        <f t="shared" si="2"/>
        <v>1.8550684931506849E-2</v>
      </c>
      <c r="G12" s="3">
        <f t="shared" si="2"/>
        <v>1.844931506849315E-2</v>
      </c>
      <c r="H12" s="3">
        <f t="shared" si="2"/>
        <v>1.8550684931506849E-2</v>
      </c>
      <c r="I12" s="3">
        <f t="shared" si="2"/>
        <v>1.8550684931506849E-2</v>
      </c>
      <c r="J12" s="3">
        <f t="shared" si="2"/>
        <v>1.0185506849315069</v>
      </c>
      <c r="K12" s="3">
        <f t="shared" si="2"/>
        <v>0</v>
      </c>
      <c r="L12" s="3">
        <f t="shared" si="2"/>
        <v>0</v>
      </c>
      <c r="M12" s="3">
        <f t="shared" si="2"/>
        <v>0</v>
      </c>
      <c r="N12">
        <v>1</v>
      </c>
      <c r="O12" s="67">
        <v>0.8785960855947389</v>
      </c>
    </row>
    <row r="13" spans="2:15" x14ac:dyDescent="0.3">
      <c r="B13">
        <f t="shared" si="3"/>
        <v>4</v>
      </c>
      <c r="C13" s="4">
        <v>3.7999999999999999E-2</v>
      </c>
      <c r="D13" s="3">
        <f t="shared" si="2"/>
        <v>1.9052054794520549E-2</v>
      </c>
      <c r="E13" s="3">
        <f t="shared" si="2"/>
        <v>1.894794520547945E-2</v>
      </c>
      <c r="F13" s="3">
        <f t="shared" si="2"/>
        <v>1.9052054794520549E-2</v>
      </c>
      <c r="G13" s="3">
        <f t="shared" si="2"/>
        <v>1.894794520547945E-2</v>
      </c>
      <c r="H13" s="3">
        <f t="shared" si="2"/>
        <v>1.9052054794520549E-2</v>
      </c>
      <c r="I13" s="3">
        <f t="shared" si="2"/>
        <v>1.9052054794520549E-2</v>
      </c>
      <c r="J13" s="3">
        <f t="shared" si="2"/>
        <v>1.9052054794520549E-2</v>
      </c>
      <c r="K13" s="3">
        <f t="shared" si="2"/>
        <v>1.0189479452054795</v>
      </c>
      <c r="L13" s="3">
        <f t="shared" si="2"/>
        <v>0</v>
      </c>
      <c r="M13" s="3">
        <f t="shared" si="2"/>
        <v>0</v>
      </c>
      <c r="N13">
        <v>1</v>
      </c>
      <c r="O13" s="67">
        <v>0.85903789574099054</v>
      </c>
    </row>
    <row r="14" spans="2:15" x14ac:dyDescent="0.3">
      <c r="B14">
        <f t="shared" si="3"/>
        <v>4.5</v>
      </c>
      <c r="C14" s="4">
        <v>3.9E-2</v>
      </c>
      <c r="D14" s="3">
        <f t="shared" si="2"/>
        <v>1.9553424657534249E-2</v>
      </c>
      <c r="E14" s="3">
        <f t="shared" si="2"/>
        <v>1.9446575342465754E-2</v>
      </c>
      <c r="F14" s="3">
        <f t="shared" si="2"/>
        <v>1.9553424657534249E-2</v>
      </c>
      <c r="G14" s="3">
        <f t="shared" si="2"/>
        <v>1.9446575342465754E-2</v>
      </c>
      <c r="H14" s="3">
        <f t="shared" si="2"/>
        <v>1.9553424657534249E-2</v>
      </c>
      <c r="I14" s="3">
        <f t="shared" si="2"/>
        <v>1.9553424657534249E-2</v>
      </c>
      <c r="J14" s="3">
        <f t="shared" si="2"/>
        <v>1.9553424657534249E-2</v>
      </c>
      <c r="K14" s="3">
        <f t="shared" si="2"/>
        <v>1.9446575342465754E-2</v>
      </c>
      <c r="L14" s="3">
        <f t="shared" si="2"/>
        <v>1.0195534246575342</v>
      </c>
      <c r="M14" s="3">
        <f t="shared" si="2"/>
        <v>0</v>
      </c>
      <c r="N14">
        <v>1</v>
      </c>
      <c r="O14" s="67">
        <v>0.83892451930005119</v>
      </c>
    </row>
    <row r="15" spans="2:15" x14ac:dyDescent="0.3">
      <c r="B15">
        <f t="shared" si="3"/>
        <v>5</v>
      </c>
      <c r="C15" s="4">
        <v>0.04</v>
      </c>
      <c r="D15" s="3">
        <f t="shared" si="2"/>
        <v>2.0054794520547949E-2</v>
      </c>
      <c r="E15" s="3">
        <f t="shared" si="2"/>
        <v>1.9945205479452055E-2</v>
      </c>
      <c r="F15" s="3">
        <f t="shared" si="2"/>
        <v>2.0054794520547949E-2</v>
      </c>
      <c r="G15" s="3">
        <f t="shared" si="2"/>
        <v>1.9945205479452055E-2</v>
      </c>
      <c r="H15" s="3">
        <f t="shared" si="2"/>
        <v>2.0054794520547949E-2</v>
      </c>
      <c r="I15" s="3">
        <f t="shared" si="2"/>
        <v>2.0054794520547949E-2</v>
      </c>
      <c r="J15" s="3">
        <f t="shared" si="2"/>
        <v>2.0054794520547949E-2</v>
      </c>
      <c r="K15" s="3">
        <f t="shared" si="2"/>
        <v>1.9945205479452055E-2</v>
      </c>
      <c r="L15" s="3">
        <f t="shared" si="2"/>
        <v>2.0054794520547949E-2</v>
      </c>
      <c r="M15" s="3">
        <f t="shared" si="2"/>
        <v>1.019945205479452</v>
      </c>
      <c r="N15">
        <v>1</v>
      </c>
      <c r="O15" s="67">
        <v>0.81846982983450201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529692-87A5-4262-A453-E86276F0A4D7}">
  <sheetPr codeName="Sheet1"/>
  <dimension ref="B1:Y25"/>
  <sheetViews>
    <sheetView showGridLines="0" zoomScale="70" zoomScaleNormal="70" workbookViewId="0">
      <selection activeCell="D5" sqref="D5"/>
    </sheetView>
  </sheetViews>
  <sheetFormatPr defaultRowHeight="14.4" x14ac:dyDescent="0.3"/>
  <cols>
    <col min="3" max="3" width="10" bestFit="1" customWidth="1"/>
    <col min="4" max="23" width="13.33203125" bestFit="1" customWidth="1"/>
    <col min="24" max="24" width="10.21875" hidden="1" customWidth="1"/>
    <col min="25" max="25" width="13.5546875" bestFit="1" customWidth="1"/>
    <col min="26" max="26" width="9.33203125" bestFit="1" customWidth="1"/>
  </cols>
  <sheetData>
    <row r="1" spans="2:25" x14ac:dyDescent="0.3"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</row>
    <row r="2" spans="2:25" x14ac:dyDescent="0.3">
      <c r="C2" s="7" t="s">
        <v>3</v>
      </c>
      <c r="D2" s="8">
        <v>44550</v>
      </c>
      <c r="E2" s="8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</row>
    <row r="3" spans="2:25" x14ac:dyDescent="0.3">
      <c r="C3" s="7" t="s">
        <v>32</v>
      </c>
      <c r="D3" s="7" t="s">
        <v>34</v>
      </c>
      <c r="E3" s="8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</row>
    <row r="4" spans="2:25" x14ac:dyDescent="0.3">
      <c r="C4" s="2" t="s">
        <v>5</v>
      </c>
      <c r="D4" s="6">
        <f>+EDATE(D2,6)</f>
        <v>44732</v>
      </c>
      <c r="E4" s="6">
        <f>+EDATE(D4,6)</f>
        <v>44915</v>
      </c>
      <c r="F4" s="6">
        <f t="shared" ref="F4:W4" si="0">+EDATE(E4,6)</f>
        <v>45097</v>
      </c>
      <c r="G4" s="6">
        <f t="shared" si="0"/>
        <v>45280</v>
      </c>
      <c r="H4" s="6">
        <f t="shared" si="0"/>
        <v>45463</v>
      </c>
      <c r="I4" s="6">
        <f t="shared" si="0"/>
        <v>45646</v>
      </c>
      <c r="J4" s="6">
        <f t="shared" si="0"/>
        <v>45828</v>
      </c>
      <c r="K4" s="6">
        <f t="shared" si="0"/>
        <v>46011</v>
      </c>
      <c r="L4" s="6">
        <f t="shared" si="0"/>
        <v>46193</v>
      </c>
      <c r="M4" s="6">
        <f t="shared" si="0"/>
        <v>46376</v>
      </c>
      <c r="N4" s="6">
        <f t="shared" si="0"/>
        <v>46558</v>
      </c>
      <c r="O4" s="6">
        <f t="shared" si="0"/>
        <v>46741</v>
      </c>
      <c r="P4" s="6">
        <f t="shared" si="0"/>
        <v>46924</v>
      </c>
      <c r="Q4" s="6">
        <f t="shared" si="0"/>
        <v>47107</v>
      </c>
      <c r="R4" s="6">
        <f t="shared" si="0"/>
        <v>47289</v>
      </c>
      <c r="S4" s="6">
        <f t="shared" si="0"/>
        <v>47472</v>
      </c>
      <c r="T4" s="6">
        <f t="shared" si="0"/>
        <v>47654</v>
      </c>
      <c r="U4" s="6">
        <f t="shared" si="0"/>
        <v>47837</v>
      </c>
      <c r="V4" s="6">
        <f t="shared" si="0"/>
        <v>48019</v>
      </c>
      <c r="W4" s="6">
        <f t="shared" si="0"/>
        <v>48202</v>
      </c>
    </row>
    <row r="5" spans="2:25" x14ac:dyDescent="0.3">
      <c r="B5" s="2" t="s">
        <v>0</v>
      </c>
      <c r="C5" s="2" t="s">
        <v>1</v>
      </c>
      <c r="D5" s="2">
        <v>2.3E-2</v>
      </c>
      <c r="E5" s="2">
        <f>+YEARFRAC(D4,E4,3)</f>
        <v>0.50136986301369868</v>
      </c>
      <c r="F5" s="2">
        <f t="shared" ref="F5:W5" si="1">+YEARFRAC(E4,F4,3)</f>
        <v>0.49863013698630138</v>
      </c>
      <c r="G5" s="2">
        <f t="shared" si="1"/>
        <v>0.50136986301369868</v>
      </c>
      <c r="H5" s="2">
        <f t="shared" si="1"/>
        <v>0.50136986301369868</v>
      </c>
      <c r="I5" s="2">
        <f t="shared" si="1"/>
        <v>0.50136986301369868</v>
      </c>
      <c r="J5" s="2">
        <f t="shared" si="1"/>
        <v>0.49863013698630138</v>
      </c>
      <c r="K5" s="2">
        <f t="shared" si="1"/>
        <v>0.50136986301369868</v>
      </c>
      <c r="L5" s="2">
        <f t="shared" si="1"/>
        <v>0.49863013698630138</v>
      </c>
      <c r="M5" s="2">
        <f t="shared" si="1"/>
        <v>0.50136986301369868</v>
      </c>
      <c r="N5" s="2">
        <f t="shared" si="1"/>
        <v>0.49863013698630138</v>
      </c>
      <c r="O5" s="2">
        <f t="shared" si="1"/>
        <v>0.50136986301369868</v>
      </c>
      <c r="P5" s="2">
        <f t="shared" si="1"/>
        <v>0.50136986301369868</v>
      </c>
      <c r="Q5" s="2">
        <f t="shared" si="1"/>
        <v>0.50136986301369868</v>
      </c>
      <c r="R5" s="2">
        <f t="shared" si="1"/>
        <v>0.49863013698630138</v>
      </c>
      <c r="S5" s="2">
        <f t="shared" si="1"/>
        <v>0.50136986301369868</v>
      </c>
      <c r="T5" s="2">
        <f t="shared" si="1"/>
        <v>0.49863013698630138</v>
      </c>
      <c r="U5" s="2">
        <f t="shared" si="1"/>
        <v>0.50136986301369868</v>
      </c>
      <c r="V5" s="2">
        <f t="shared" si="1"/>
        <v>0.49863013698630138</v>
      </c>
      <c r="W5" s="2">
        <f t="shared" si="1"/>
        <v>0.50136986301369868</v>
      </c>
      <c r="X5" s="2" t="s">
        <v>4</v>
      </c>
      <c r="Y5" s="7" t="s">
        <v>2</v>
      </c>
    </row>
    <row r="6" spans="2:25" x14ac:dyDescent="0.3">
      <c r="B6">
        <v>0.5</v>
      </c>
      <c r="C6" s="4">
        <v>0.05</v>
      </c>
      <c r="D6" s="3">
        <f t="shared" ref="D6:M15" si="2">+IF(D$4&gt;EDATE($D$2,$B6*12),0,(IF(D$4=EDATE($D$2,12*$B6),1+$C6*D$5,$C6*D$5)))</f>
        <v>1.00115</v>
      </c>
      <c r="E6" s="3">
        <f t="shared" si="2"/>
        <v>0</v>
      </c>
      <c r="F6" s="3">
        <f t="shared" si="2"/>
        <v>0</v>
      </c>
      <c r="G6" s="3">
        <f t="shared" si="2"/>
        <v>0</v>
      </c>
      <c r="H6" s="3">
        <f t="shared" si="2"/>
        <v>0</v>
      </c>
      <c r="I6" s="3">
        <f t="shared" si="2"/>
        <v>0</v>
      </c>
      <c r="J6" s="3">
        <f t="shared" si="2"/>
        <v>0</v>
      </c>
      <c r="K6" s="3">
        <f t="shared" si="2"/>
        <v>0</v>
      </c>
      <c r="L6" s="3">
        <f t="shared" si="2"/>
        <v>0</v>
      </c>
      <c r="M6" s="3">
        <f t="shared" si="2"/>
        <v>0</v>
      </c>
      <c r="N6" s="3">
        <f t="shared" ref="N6:W15" si="3">+IF(N$4&gt;EDATE($D$2,$B6*12),0,(IF(N$4=EDATE($D$2,12*$B6),1+$C6*N$5,$C6*N$5)))</f>
        <v>0</v>
      </c>
      <c r="O6" s="3">
        <f t="shared" si="3"/>
        <v>0</v>
      </c>
      <c r="P6" s="3">
        <f t="shared" si="3"/>
        <v>0</v>
      </c>
      <c r="Q6" s="3">
        <f t="shared" si="3"/>
        <v>0</v>
      </c>
      <c r="R6" s="3">
        <f t="shared" si="3"/>
        <v>0</v>
      </c>
      <c r="S6" s="3">
        <f t="shared" si="3"/>
        <v>0</v>
      </c>
      <c r="T6" s="3">
        <f t="shared" si="3"/>
        <v>0</v>
      </c>
      <c r="U6" s="3">
        <f t="shared" si="3"/>
        <v>0</v>
      </c>
      <c r="V6" s="3">
        <f t="shared" si="3"/>
        <v>0</v>
      </c>
      <c r="W6" s="3">
        <f t="shared" si="3"/>
        <v>0</v>
      </c>
      <c r="X6">
        <v>1</v>
      </c>
      <c r="Y6" s="9">
        <f t="array" ref="Y6:Y25">+MMULT(MINVERSE(D6:W25),X6:X25)</f>
        <v>0.99885132098087204</v>
      </c>
    </row>
    <row r="7" spans="2:25" x14ac:dyDescent="0.3">
      <c r="B7">
        <v>1</v>
      </c>
      <c r="C7" s="4">
        <v>0.05</v>
      </c>
      <c r="D7" s="3">
        <f t="shared" si="2"/>
        <v>1.15E-3</v>
      </c>
      <c r="E7" s="3">
        <f t="shared" si="2"/>
        <v>1.0254166666666666</v>
      </c>
      <c r="F7" s="3">
        <f t="shared" si="2"/>
        <v>0</v>
      </c>
      <c r="G7" s="3">
        <f t="shared" si="2"/>
        <v>0</v>
      </c>
      <c r="H7" s="3">
        <f t="shared" si="2"/>
        <v>0</v>
      </c>
      <c r="I7" s="3">
        <f t="shared" si="2"/>
        <v>0</v>
      </c>
      <c r="J7" s="3">
        <f t="shared" si="2"/>
        <v>0</v>
      </c>
      <c r="K7" s="3">
        <f t="shared" si="2"/>
        <v>0</v>
      </c>
      <c r="L7" s="3">
        <f t="shared" si="2"/>
        <v>0</v>
      </c>
      <c r="M7" s="3">
        <f t="shared" si="2"/>
        <v>0</v>
      </c>
      <c r="N7" s="3">
        <f t="shared" si="3"/>
        <v>0</v>
      </c>
      <c r="O7" s="3">
        <f t="shared" si="3"/>
        <v>0</v>
      </c>
      <c r="P7" s="3">
        <f t="shared" si="3"/>
        <v>0</v>
      </c>
      <c r="Q7" s="3">
        <f t="shared" si="3"/>
        <v>0</v>
      </c>
      <c r="R7" s="3">
        <f t="shared" si="3"/>
        <v>0</v>
      </c>
      <c r="S7" s="3">
        <f t="shared" si="3"/>
        <v>0</v>
      </c>
      <c r="T7" s="3">
        <f t="shared" si="3"/>
        <v>0</v>
      </c>
      <c r="U7" s="3">
        <f t="shared" si="3"/>
        <v>0</v>
      </c>
      <c r="V7" s="3">
        <f t="shared" si="3"/>
        <v>0</v>
      </c>
      <c r="W7" s="3">
        <f t="shared" si="3"/>
        <v>0</v>
      </c>
      <c r="X7">
        <v>1</v>
      </c>
      <c r="Y7" s="9">
        <v>0.97409312082653099</v>
      </c>
    </row>
    <row r="8" spans="2:25" x14ac:dyDescent="0.3">
      <c r="B8">
        <f>+B7+0.5</f>
        <v>1.5</v>
      </c>
      <c r="C8" s="4">
        <v>0.05</v>
      </c>
      <c r="D8" s="3">
        <f t="shared" si="2"/>
        <v>1.15E-3</v>
      </c>
      <c r="E8" s="3">
        <f t="shared" si="2"/>
        <v>2.5416666666666667E-2</v>
      </c>
      <c r="F8" s="3">
        <f t="shared" si="2"/>
        <v>1.0252777777777777</v>
      </c>
      <c r="G8" s="3">
        <f t="shared" si="2"/>
        <v>0</v>
      </c>
      <c r="H8" s="3">
        <f t="shared" si="2"/>
        <v>0</v>
      </c>
      <c r="I8" s="3">
        <f t="shared" si="2"/>
        <v>0</v>
      </c>
      <c r="J8" s="3">
        <f t="shared" si="2"/>
        <v>0</v>
      </c>
      <c r="K8" s="3">
        <f t="shared" si="2"/>
        <v>0</v>
      </c>
      <c r="L8" s="3">
        <f t="shared" si="2"/>
        <v>0</v>
      </c>
      <c r="M8" s="3">
        <f t="shared" si="2"/>
        <v>0</v>
      </c>
      <c r="N8" s="3">
        <f t="shared" si="3"/>
        <v>0</v>
      </c>
      <c r="O8" s="3">
        <f t="shared" si="3"/>
        <v>0</v>
      </c>
      <c r="P8" s="3">
        <f t="shared" si="3"/>
        <v>0</v>
      </c>
      <c r="Q8" s="3">
        <f t="shared" si="3"/>
        <v>0</v>
      </c>
      <c r="R8" s="3">
        <f t="shared" si="3"/>
        <v>0</v>
      </c>
      <c r="S8" s="3">
        <f t="shared" si="3"/>
        <v>0</v>
      </c>
      <c r="T8" s="3">
        <f t="shared" si="3"/>
        <v>0</v>
      </c>
      <c r="U8" s="3">
        <f t="shared" si="3"/>
        <v>0</v>
      </c>
      <c r="V8" s="3">
        <f t="shared" si="3"/>
        <v>0</v>
      </c>
      <c r="W8" s="3">
        <f t="shared" si="3"/>
        <v>0</v>
      </c>
      <c r="X8">
        <v>1</v>
      </c>
      <c r="Y8" s="9">
        <v>0.95007727850867285</v>
      </c>
    </row>
    <row r="9" spans="2:25" x14ac:dyDescent="0.3">
      <c r="B9">
        <f t="shared" ref="B9:B25" si="4">+B8+0.5</f>
        <v>2</v>
      </c>
      <c r="C9" s="4">
        <v>0.05</v>
      </c>
      <c r="D9" s="3">
        <f t="shared" si="2"/>
        <v>1.15E-3</v>
      </c>
      <c r="E9" s="3">
        <f t="shared" si="2"/>
        <v>2.5416666666666667E-2</v>
      </c>
      <c r="F9" s="3">
        <f t="shared" si="2"/>
        <v>2.5277777777777777E-2</v>
      </c>
      <c r="G9" s="3">
        <f t="shared" si="2"/>
        <v>1.0254166666666666</v>
      </c>
      <c r="H9" s="3">
        <f t="shared" si="2"/>
        <v>0</v>
      </c>
      <c r="I9" s="3">
        <f t="shared" si="2"/>
        <v>0</v>
      </c>
      <c r="J9" s="3">
        <f t="shared" si="2"/>
        <v>0</v>
      </c>
      <c r="K9" s="3">
        <f t="shared" si="2"/>
        <v>0</v>
      </c>
      <c r="L9" s="3">
        <f t="shared" si="2"/>
        <v>0</v>
      </c>
      <c r="M9" s="3">
        <f t="shared" si="2"/>
        <v>0</v>
      </c>
      <c r="N9" s="3">
        <f t="shared" si="3"/>
        <v>0</v>
      </c>
      <c r="O9" s="3">
        <f t="shared" si="3"/>
        <v>0</v>
      </c>
      <c r="P9" s="3">
        <f t="shared" si="3"/>
        <v>0</v>
      </c>
      <c r="Q9" s="3">
        <f t="shared" si="3"/>
        <v>0</v>
      </c>
      <c r="R9" s="3">
        <f t="shared" si="3"/>
        <v>0</v>
      </c>
      <c r="S9" s="3">
        <f t="shared" si="3"/>
        <v>0</v>
      </c>
      <c r="T9" s="3">
        <f t="shared" si="3"/>
        <v>0</v>
      </c>
      <c r="U9" s="3">
        <f t="shared" si="3"/>
        <v>0</v>
      </c>
      <c r="V9" s="3">
        <f t="shared" si="3"/>
        <v>0</v>
      </c>
      <c r="W9" s="3">
        <f t="shared" si="3"/>
        <v>0</v>
      </c>
      <c r="X9">
        <v>1</v>
      </c>
      <c r="Y9" s="9">
        <v>0.92652802455132666</v>
      </c>
    </row>
    <row r="10" spans="2:25" x14ac:dyDescent="0.3">
      <c r="B10">
        <f t="shared" si="4"/>
        <v>2.5</v>
      </c>
      <c r="C10" s="4">
        <v>0.05</v>
      </c>
      <c r="D10" s="3">
        <f t="shared" si="2"/>
        <v>1.15E-3</v>
      </c>
      <c r="E10" s="3">
        <f t="shared" si="2"/>
        <v>2.5416666666666667E-2</v>
      </c>
      <c r="F10" s="3">
        <f t="shared" si="2"/>
        <v>2.5277777777777777E-2</v>
      </c>
      <c r="G10" s="3">
        <f t="shared" si="2"/>
        <v>2.5416666666666667E-2</v>
      </c>
      <c r="H10" s="3">
        <f t="shared" si="2"/>
        <v>1.0254166666666666</v>
      </c>
      <c r="I10" s="3">
        <f t="shared" si="2"/>
        <v>0</v>
      </c>
      <c r="J10" s="3">
        <f t="shared" si="2"/>
        <v>0</v>
      </c>
      <c r="K10" s="3">
        <f t="shared" si="2"/>
        <v>0</v>
      </c>
      <c r="L10" s="3">
        <f t="shared" si="2"/>
        <v>0</v>
      </c>
      <c r="M10" s="3">
        <f t="shared" si="2"/>
        <v>0</v>
      </c>
      <c r="N10" s="3">
        <f t="shared" si="3"/>
        <v>0</v>
      </c>
      <c r="O10" s="3">
        <f t="shared" si="3"/>
        <v>0</v>
      </c>
      <c r="P10" s="3">
        <f t="shared" si="3"/>
        <v>0</v>
      </c>
      <c r="Q10" s="3">
        <f t="shared" si="3"/>
        <v>0</v>
      </c>
      <c r="R10" s="3">
        <f t="shared" si="3"/>
        <v>0</v>
      </c>
      <c r="S10" s="3">
        <f t="shared" si="3"/>
        <v>0</v>
      </c>
      <c r="T10" s="3">
        <f t="shared" si="3"/>
        <v>0</v>
      </c>
      <c r="U10" s="3">
        <f t="shared" si="3"/>
        <v>0</v>
      </c>
      <c r="V10" s="3">
        <f t="shared" si="3"/>
        <v>0</v>
      </c>
      <c r="W10" s="3">
        <f t="shared" si="3"/>
        <v>0</v>
      </c>
      <c r="X10">
        <v>1</v>
      </c>
      <c r="Y10" s="9">
        <v>0.9035624782296563</v>
      </c>
    </row>
    <row r="11" spans="2:25" x14ac:dyDescent="0.3">
      <c r="B11">
        <f t="shared" si="4"/>
        <v>3</v>
      </c>
      <c r="C11" s="4">
        <v>0.05</v>
      </c>
      <c r="D11" s="3">
        <f t="shared" si="2"/>
        <v>1.15E-3</v>
      </c>
      <c r="E11" s="3">
        <f t="shared" si="2"/>
        <v>2.5416666666666667E-2</v>
      </c>
      <c r="F11" s="3">
        <f t="shared" si="2"/>
        <v>2.5277777777777777E-2</v>
      </c>
      <c r="G11" s="3">
        <f t="shared" si="2"/>
        <v>2.5416666666666667E-2</v>
      </c>
      <c r="H11" s="3">
        <f t="shared" si="2"/>
        <v>2.5416666666666667E-2</v>
      </c>
      <c r="I11" s="3">
        <f t="shared" si="2"/>
        <v>1.0254166666666666</v>
      </c>
      <c r="J11" s="3">
        <f t="shared" si="2"/>
        <v>0</v>
      </c>
      <c r="K11" s="3">
        <f t="shared" si="2"/>
        <v>0</v>
      </c>
      <c r="L11" s="3">
        <f t="shared" si="2"/>
        <v>0</v>
      </c>
      <c r="M11" s="3">
        <f t="shared" si="2"/>
        <v>0</v>
      </c>
      <c r="N11" s="3">
        <f t="shared" si="3"/>
        <v>0</v>
      </c>
      <c r="O11" s="3">
        <f t="shared" si="3"/>
        <v>0</v>
      </c>
      <c r="P11" s="3">
        <f t="shared" si="3"/>
        <v>0</v>
      </c>
      <c r="Q11" s="3">
        <f t="shared" si="3"/>
        <v>0</v>
      </c>
      <c r="R11" s="3">
        <f t="shared" si="3"/>
        <v>0</v>
      </c>
      <c r="S11" s="3">
        <f t="shared" si="3"/>
        <v>0</v>
      </c>
      <c r="T11" s="3">
        <f t="shared" si="3"/>
        <v>0</v>
      </c>
      <c r="U11" s="3">
        <f t="shared" si="3"/>
        <v>0</v>
      </c>
      <c r="V11" s="3">
        <f t="shared" si="3"/>
        <v>0</v>
      </c>
      <c r="W11" s="3">
        <f t="shared" si="3"/>
        <v>0</v>
      </c>
      <c r="X11">
        <v>1</v>
      </c>
      <c r="Y11" s="9">
        <v>0.88116617137390296</v>
      </c>
    </row>
    <row r="12" spans="2:25" x14ac:dyDescent="0.3">
      <c r="B12">
        <f t="shared" si="4"/>
        <v>3.5</v>
      </c>
      <c r="C12" s="4">
        <v>0.05</v>
      </c>
      <c r="D12" s="3">
        <f t="shared" si="2"/>
        <v>1.15E-3</v>
      </c>
      <c r="E12" s="3">
        <f t="shared" si="2"/>
        <v>2.5416666666666667E-2</v>
      </c>
      <c r="F12" s="3">
        <f t="shared" si="2"/>
        <v>2.5277777777777777E-2</v>
      </c>
      <c r="G12" s="3">
        <f t="shared" si="2"/>
        <v>2.5416666666666667E-2</v>
      </c>
      <c r="H12" s="3">
        <f t="shared" si="2"/>
        <v>2.5416666666666667E-2</v>
      </c>
      <c r="I12" s="3">
        <f t="shared" si="2"/>
        <v>2.5416666666666667E-2</v>
      </c>
      <c r="J12" s="3">
        <f t="shared" si="2"/>
        <v>1.0252777777777777</v>
      </c>
      <c r="K12" s="3">
        <f t="shared" si="2"/>
        <v>0</v>
      </c>
      <c r="L12" s="3">
        <f t="shared" si="2"/>
        <v>0</v>
      </c>
      <c r="M12" s="3">
        <f t="shared" si="2"/>
        <v>0</v>
      </c>
      <c r="N12" s="3">
        <f t="shared" si="3"/>
        <v>0</v>
      </c>
      <c r="O12" s="3">
        <f t="shared" si="3"/>
        <v>0</v>
      </c>
      <c r="P12" s="3">
        <f t="shared" si="3"/>
        <v>0</v>
      </c>
      <c r="Q12" s="3">
        <f t="shared" si="3"/>
        <v>0</v>
      </c>
      <c r="R12" s="3">
        <f t="shared" si="3"/>
        <v>0</v>
      </c>
      <c r="S12" s="3">
        <f t="shared" si="3"/>
        <v>0</v>
      </c>
      <c r="T12" s="3">
        <f t="shared" si="3"/>
        <v>0</v>
      </c>
      <c r="U12" s="3">
        <f t="shared" si="3"/>
        <v>0</v>
      </c>
      <c r="V12" s="3">
        <f t="shared" si="3"/>
        <v>0</v>
      </c>
      <c r="W12" s="3">
        <f t="shared" si="3"/>
        <v>0</v>
      </c>
      <c r="X12">
        <v>1</v>
      </c>
      <c r="Y12" s="9">
        <v>0.85944140258630464</v>
      </c>
    </row>
    <row r="13" spans="2:25" x14ac:dyDescent="0.3">
      <c r="B13">
        <f t="shared" si="4"/>
        <v>4</v>
      </c>
      <c r="C13" s="4">
        <v>0.05</v>
      </c>
      <c r="D13" s="3">
        <f t="shared" si="2"/>
        <v>1.15E-3</v>
      </c>
      <c r="E13" s="3">
        <f t="shared" si="2"/>
        <v>2.5416666666666667E-2</v>
      </c>
      <c r="F13" s="3">
        <f t="shared" si="2"/>
        <v>2.5277777777777777E-2</v>
      </c>
      <c r="G13" s="3">
        <f t="shared" si="2"/>
        <v>2.5416666666666667E-2</v>
      </c>
      <c r="H13" s="3">
        <f t="shared" si="2"/>
        <v>2.5416666666666667E-2</v>
      </c>
      <c r="I13" s="3">
        <f t="shared" si="2"/>
        <v>2.5416666666666667E-2</v>
      </c>
      <c r="J13" s="3">
        <f t="shared" si="2"/>
        <v>2.5277777777777777E-2</v>
      </c>
      <c r="K13" s="3">
        <f t="shared" si="2"/>
        <v>1.0254166666666666</v>
      </c>
      <c r="L13" s="3">
        <f t="shared" si="2"/>
        <v>0</v>
      </c>
      <c r="M13" s="3">
        <f t="shared" si="2"/>
        <v>0</v>
      </c>
      <c r="N13" s="3">
        <f t="shared" si="3"/>
        <v>0</v>
      </c>
      <c r="O13" s="3">
        <f t="shared" si="3"/>
        <v>0</v>
      </c>
      <c r="P13" s="3">
        <f t="shared" si="3"/>
        <v>0</v>
      </c>
      <c r="Q13" s="3">
        <f t="shared" si="3"/>
        <v>0</v>
      </c>
      <c r="R13" s="3">
        <f t="shared" si="3"/>
        <v>0</v>
      </c>
      <c r="S13" s="3">
        <f t="shared" si="3"/>
        <v>0</v>
      </c>
      <c r="T13" s="3">
        <f t="shared" si="3"/>
        <v>0</v>
      </c>
      <c r="U13" s="3">
        <f t="shared" si="3"/>
        <v>0</v>
      </c>
      <c r="V13" s="3">
        <f t="shared" si="3"/>
        <v>0</v>
      </c>
      <c r="W13" s="3">
        <f t="shared" si="3"/>
        <v>0</v>
      </c>
      <c r="X13">
        <v>1</v>
      </c>
      <c r="Y13" s="9">
        <v>0.83813871036453924</v>
      </c>
    </row>
    <row r="14" spans="2:25" x14ac:dyDescent="0.3">
      <c r="B14">
        <f t="shared" si="4"/>
        <v>4.5</v>
      </c>
      <c r="C14" s="4">
        <v>0.05</v>
      </c>
      <c r="D14" s="3">
        <f t="shared" si="2"/>
        <v>1.15E-3</v>
      </c>
      <c r="E14" s="3">
        <f t="shared" si="2"/>
        <v>2.5416666666666667E-2</v>
      </c>
      <c r="F14" s="3">
        <f t="shared" si="2"/>
        <v>2.5277777777777777E-2</v>
      </c>
      <c r="G14" s="3">
        <f t="shared" si="2"/>
        <v>2.5416666666666667E-2</v>
      </c>
      <c r="H14" s="3">
        <f t="shared" si="2"/>
        <v>2.5416666666666667E-2</v>
      </c>
      <c r="I14" s="3">
        <f t="shared" si="2"/>
        <v>2.5416666666666667E-2</v>
      </c>
      <c r="J14" s="3">
        <f t="shared" si="2"/>
        <v>2.5277777777777777E-2</v>
      </c>
      <c r="K14" s="3">
        <f t="shared" si="2"/>
        <v>2.5416666666666667E-2</v>
      </c>
      <c r="L14" s="3">
        <f t="shared" si="2"/>
        <v>1.0252777777777777</v>
      </c>
      <c r="M14" s="3">
        <f t="shared" si="2"/>
        <v>0</v>
      </c>
      <c r="N14" s="3">
        <f t="shared" si="3"/>
        <v>0</v>
      </c>
      <c r="O14" s="3">
        <f t="shared" si="3"/>
        <v>0</v>
      </c>
      <c r="P14" s="3">
        <f t="shared" si="3"/>
        <v>0</v>
      </c>
      <c r="Q14" s="3">
        <f t="shared" si="3"/>
        <v>0</v>
      </c>
      <c r="R14" s="3">
        <f t="shared" si="3"/>
        <v>0</v>
      </c>
      <c r="S14" s="3">
        <f t="shared" si="3"/>
        <v>0</v>
      </c>
      <c r="T14" s="3">
        <f t="shared" si="3"/>
        <v>0</v>
      </c>
      <c r="U14" s="3">
        <f t="shared" si="3"/>
        <v>0</v>
      </c>
      <c r="V14" s="3">
        <f t="shared" si="3"/>
        <v>0</v>
      </c>
      <c r="W14" s="3">
        <f t="shared" si="3"/>
        <v>0</v>
      </c>
      <c r="X14">
        <v>1</v>
      </c>
      <c r="Y14" s="9">
        <v>0.81747476491800086</v>
      </c>
    </row>
    <row r="15" spans="2:25" x14ac:dyDescent="0.3">
      <c r="B15">
        <f t="shared" si="4"/>
        <v>5</v>
      </c>
      <c r="C15" s="4">
        <v>0.05</v>
      </c>
      <c r="D15" s="3">
        <f t="shared" si="2"/>
        <v>1.15E-3</v>
      </c>
      <c r="E15" s="3">
        <f t="shared" si="2"/>
        <v>2.5416666666666667E-2</v>
      </c>
      <c r="F15" s="3">
        <f t="shared" si="2"/>
        <v>2.5277777777777777E-2</v>
      </c>
      <c r="G15" s="3">
        <f t="shared" si="2"/>
        <v>2.5416666666666667E-2</v>
      </c>
      <c r="H15" s="3">
        <f t="shared" si="2"/>
        <v>2.5416666666666667E-2</v>
      </c>
      <c r="I15" s="3">
        <f t="shared" si="2"/>
        <v>2.5416666666666667E-2</v>
      </c>
      <c r="J15" s="3">
        <f t="shared" si="2"/>
        <v>2.5277777777777777E-2</v>
      </c>
      <c r="K15" s="3">
        <f t="shared" si="2"/>
        <v>2.5416666666666667E-2</v>
      </c>
      <c r="L15" s="3">
        <f t="shared" si="2"/>
        <v>2.5277777777777777E-2</v>
      </c>
      <c r="M15" s="3">
        <f t="shared" si="2"/>
        <v>1.0254166666666666</v>
      </c>
      <c r="N15" s="3">
        <f t="shared" si="3"/>
        <v>0</v>
      </c>
      <c r="O15" s="3">
        <f t="shared" si="3"/>
        <v>0</v>
      </c>
      <c r="P15" s="3">
        <f t="shared" si="3"/>
        <v>0</v>
      </c>
      <c r="Q15" s="3">
        <f t="shared" si="3"/>
        <v>0</v>
      </c>
      <c r="R15" s="3">
        <f t="shared" si="3"/>
        <v>0</v>
      </c>
      <c r="S15" s="3">
        <f t="shared" si="3"/>
        <v>0</v>
      </c>
      <c r="T15" s="3">
        <f t="shared" si="3"/>
        <v>0</v>
      </c>
      <c r="U15" s="3">
        <f t="shared" si="3"/>
        <v>0</v>
      </c>
      <c r="V15" s="3">
        <f t="shared" si="3"/>
        <v>0</v>
      </c>
      <c r="W15" s="3">
        <f t="shared" si="3"/>
        <v>0</v>
      </c>
      <c r="X15">
        <v>1</v>
      </c>
      <c r="Y15" s="9">
        <v>0.79721228598260963</v>
      </c>
    </row>
    <row r="16" spans="2:25" x14ac:dyDescent="0.3">
      <c r="B16">
        <f t="shared" si="4"/>
        <v>5.5</v>
      </c>
      <c r="C16" s="4">
        <v>0.05</v>
      </c>
      <c r="D16" s="3">
        <f t="shared" ref="D16:M25" si="5">+IF(D$4&gt;EDATE($D$2,$B16*12),0,(IF(D$4=EDATE($D$2,12*$B16),1+$C16*D$5,$C16*D$5)))</f>
        <v>1.15E-3</v>
      </c>
      <c r="E16" s="3">
        <f t="shared" si="5"/>
        <v>2.5416666666666667E-2</v>
      </c>
      <c r="F16" s="3">
        <f t="shared" si="5"/>
        <v>2.5277777777777777E-2</v>
      </c>
      <c r="G16" s="3">
        <f t="shared" si="5"/>
        <v>2.5416666666666667E-2</v>
      </c>
      <c r="H16" s="3">
        <f t="shared" si="5"/>
        <v>2.5416666666666667E-2</v>
      </c>
      <c r="I16" s="3">
        <f t="shared" si="5"/>
        <v>2.5416666666666667E-2</v>
      </c>
      <c r="J16" s="3">
        <f t="shared" si="5"/>
        <v>2.5277777777777777E-2</v>
      </c>
      <c r="K16" s="3">
        <f t="shared" si="5"/>
        <v>2.5416666666666667E-2</v>
      </c>
      <c r="L16" s="3">
        <f t="shared" si="5"/>
        <v>2.5277777777777777E-2</v>
      </c>
      <c r="M16" s="3">
        <f t="shared" si="5"/>
        <v>2.5416666666666667E-2</v>
      </c>
      <c r="N16" s="3">
        <f t="shared" ref="N16:W25" si="6">+IF(N$4&gt;EDATE($D$2,$B16*12),0,(IF(N$4=EDATE($D$2,12*$B16),1+$C16*N$5,$C16*N$5)))</f>
        <v>1.0252777777777777</v>
      </c>
      <c r="O16" s="3">
        <f t="shared" si="6"/>
        <v>0</v>
      </c>
      <c r="P16" s="3">
        <f t="shared" si="6"/>
        <v>0</v>
      </c>
      <c r="Q16" s="3">
        <f t="shared" si="6"/>
        <v>0</v>
      </c>
      <c r="R16" s="3">
        <f t="shared" si="6"/>
        <v>0</v>
      </c>
      <c r="S16" s="3">
        <f t="shared" si="6"/>
        <v>0</v>
      </c>
      <c r="T16" s="3">
        <f t="shared" si="6"/>
        <v>0</v>
      </c>
      <c r="U16" s="3">
        <f t="shared" si="6"/>
        <v>0</v>
      </c>
      <c r="V16" s="3">
        <f t="shared" si="6"/>
        <v>0</v>
      </c>
      <c r="W16" s="3">
        <f t="shared" si="6"/>
        <v>0</v>
      </c>
      <c r="X16">
        <v>1</v>
      </c>
      <c r="Y16" s="9">
        <v>0.77755736373269968</v>
      </c>
    </row>
    <row r="17" spans="2:25" x14ac:dyDescent="0.3">
      <c r="B17">
        <f t="shared" si="4"/>
        <v>6</v>
      </c>
      <c r="C17" s="4">
        <v>0.05</v>
      </c>
      <c r="D17" s="3">
        <f t="shared" si="5"/>
        <v>1.15E-3</v>
      </c>
      <c r="E17" s="3">
        <f t="shared" si="5"/>
        <v>2.5416666666666667E-2</v>
      </c>
      <c r="F17" s="3">
        <f t="shared" si="5"/>
        <v>2.5277777777777777E-2</v>
      </c>
      <c r="G17" s="3">
        <f t="shared" si="5"/>
        <v>2.5416666666666667E-2</v>
      </c>
      <c r="H17" s="3">
        <f t="shared" si="5"/>
        <v>2.5416666666666667E-2</v>
      </c>
      <c r="I17" s="3">
        <f t="shared" si="5"/>
        <v>2.5416666666666667E-2</v>
      </c>
      <c r="J17" s="3">
        <f t="shared" si="5"/>
        <v>2.5277777777777777E-2</v>
      </c>
      <c r="K17" s="3">
        <f t="shared" si="5"/>
        <v>2.5416666666666667E-2</v>
      </c>
      <c r="L17" s="3">
        <f t="shared" si="5"/>
        <v>2.5277777777777777E-2</v>
      </c>
      <c r="M17" s="3">
        <f t="shared" si="5"/>
        <v>2.5416666666666667E-2</v>
      </c>
      <c r="N17" s="3">
        <f t="shared" si="6"/>
        <v>2.5277777777777777E-2</v>
      </c>
      <c r="O17" s="3">
        <f t="shared" si="6"/>
        <v>1.0254166666666666</v>
      </c>
      <c r="P17" s="3">
        <f t="shared" si="6"/>
        <v>0</v>
      </c>
      <c r="Q17" s="3">
        <f t="shared" si="6"/>
        <v>0</v>
      </c>
      <c r="R17" s="3">
        <f t="shared" si="6"/>
        <v>0</v>
      </c>
      <c r="S17" s="3">
        <f t="shared" si="6"/>
        <v>0</v>
      </c>
      <c r="T17" s="3">
        <f t="shared" si="6"/>
        <v>0</v>
      </c>
      <c r="U17" s="3">
        <f t="shared" si="6"/>
        <v>0</v>
      </c>
      <c r="V17" s="3">
        <f t="shared" si="6"/>
        <v>0</v>
      </c>
      <c r="W17" s="3">
        <f t="shared" si="6"/>
        <v>0</v>
      </c>
      <c r="X17">
        <v>1</v>
      </c>
      <c r="Y17" s="9">
        <v>0.75828430433095462</v>
      </c>
    </row>
    <row r="18" spans="2:25" x14ac:dyDescent="0.3">
      <c r="B18">
        <f t="shared" si="4"/>
        <v>6.5</v>
      </c>
      <c r="C18" s="4">
        <v>0.05</v>
      </c>
      <c r="D18" s="3">
        <f t="shared" si="5"/>
        <v>1.15E-3</v>
      </c>
      <c r="E18" s="3">
        <f t="shared" si="5"/>
        <v>2.5416666666666667E-2</v>
      </c>
      <c r="F18" s="3">
        <f t="shared" si="5"/>
        <v>2.5277777777777777E-2</v>
      </c>
      <c r="G18" s="3">
        <f t="shared" si="5"/>
        <v>2.5416666666666667E-2</v>
      </c>
      <c r="H18" s="3">
        <f t="shared" si="5"/>
        <v>2.5416666666666667E-2</v>
      </c>
      <c r="I18" s="3">
        <f t="shared" si="5"/>
        <v>2.5416666666666667E-2</v>
      </c>
      <c r="J18" s="3">
        <f t="shared" si="5"/>
        <v>2.5277777777777777E-2</v>
      </c>
      <c r="K18" s="3">
        <f t="shared" si="5"/>
        <v>2.5416666666666667E-2</v>
      </c>
      <c r="L18" s="3">
        <f t="shared" si="5"/>
        <v>2.5277777777777777E-2</v>
      </c>
      <c r="M18" s="3">
        <f t="shared" si="5"/>
        <v>2.5416666666666667E-2</v>
      </c>
      <c r="N18" s="3">
        <f t="shared" si="6"/>
        <v>2.5277777777777777E-2</v>
      </c>
      <c r="O18" s="3">
        <f t="shared" si="6"/>
        <v>2.5416666666666667E-2</v>
      </c>
      <c r="P18" s="3">
        <f t="shared" si="6"/>
        <v>1.0254166666666666</v>
      </c>
      <c r="Q18" s="3">
        <f t="shared" si="6"/>
        <v>0</v>
      </c>
      <c r="R18" s="3">
        <f t="shared" si="6"/>
        <v>0</v>
      </c>
      <c r="S18" s="3">
        <f t="shared" si="6"/>
        <v>0</v>
      </c>
      <c r="T18" s="3">
        <f t="shared" si="6"/>
        <v>0</v>
      </c>
      <c r="U18" s="3">
        <f t="shared" si="6"/>
        <v>0</v>
      </c>
      <c r="V18" s="3">
        <f t="shared" si="6"/>
        <v>0</v>
      </c>
      <c r="W18" s="3">
        <f t="shared" si="6"/>
        <v>0</v>
      </c>
      <c r="X18">
        <v>1</v>
      </c>
      <c r="Y18" s="9">
        <v>0.73948895993266595</v>
      </c>
    </row>
    <row r="19" spans="2:25" x14ac:dyDescent="0.3">
      <c r="B19">
        <f t="shared" si="4"/>
        <v>7</v>
      </c>
      <c r="C19" s="4">
        <v>0.05</v>
      </c>
      <c r="D19" s="3">
        <f t="shared" si="5"/>
        <v>1.15E-3</v>
      </c>
      <c r="E19" s="3">
        <f t="shared" si="5"/>
        <v>2.5416666666666667E-2</v>
      </c>
      <c r="F19" s="3">
        <f t="shared" si="5"/>
        <v>2.5277777777777777E-2</v>
      </c>
      <c r="G19" s="3">
        <f t="shared" si="5"/>
        <v>2.5416666666666667E-2</v>
      </c>
      <c r="H19" s="3">
        <f t="shared" si="5"/>
        <v>2.5416666666666667E-2</v>
      </c>
      <c r="I19" s="3">
        <f t="shared" si="5"/>
        <v>2.5416666666666667E-2</v>
      </c>
      <c r="J19" s="3">
        <f t="shared" si="5"/>
        <v>2.5277777777777777E-2</v>
      </c>
      <c r="K19" s="3">
        <f t="shared" si="5"/>
        <v>2.5416666666666667E-2</v>
      </c>
      <c r="L19" s="3">
        <f t="shared" si="5"/>
        <v>2.5277777777777777E-2</v>
      </c>
      <c r="M19" s="3">
        <f t="shared" si="5"/>
        <v>2.5416666666666667E-2</v>
      </c>
      <c r="N19" s="3">
        <f t="shared" si="6"/>
        <v>2.5277777777777777E-2</v>
      </c>
      <c r="O19" s="3">
        <f t="shared" si="6"/>
        <v>2.5416666666666667E-2</v>
      </c>
      <c r="P19" s="3">
        <f t="shared" si="6"/>
        <v>2.5416666666666667E-2</v>
      </c>
      <c r="Q19" s="3">
        <f t="shared" si="6"/>
        <v>1.0254166666666666</v>
      </c>
      <c r="R19" s="3">
        <f t="shared" si="6"/>
        <v>0</v>
      </c>
      <c r="S19" s="3">
        <f t="shared" si="6"/>
        <v>0</v>
      </c>
      <c r="T19" s="3">
        <f t="shared" si="6"/>
        <v>0</v>
      </c>
      <c r="U19" s="3">
        <f t="shared" si="6"/>
        <v>0</v>
      </c>
      <c r="V19" s="3">
        <f t="shared" si="6"/>
        <v>0</v>
      </c>
      <c r="W19" s="3">
        <f t="shared" si="6"/>
        <v>0</v>
      </c>
      <c r="X19">
        <v>1</v>
      </c>
      <c r="Y19" s="9">
        <v>0.72115948957269338</v>
      </c>
    </row>
    <row r="20" spans="2:25" x14ac:dyDescent="0.3">
      <c r="B20">
        <f t="shared" si="4"/>
        <v>7.5</v>
      </c>
      <c r="C20" s="4">
        <v>0.05</v>
      </c>
      <c r="D20" s="3">
        <f t="shared" si="5"/>
        <v>1.15E-3</v>
      </c>
      <c r="E20" s="3">
        <f t="shared" si="5"/>
        <v>2.5416666666666667E-2</v>
      </c>
      <c r="F20" s="3">
        <f t="shared" si="5"/>
        <v>2.5277777777777777E-2</v>
      </c>
      <c r="G20" s="3">
        <f t="shared" si="5"/>
        <v>2.5416666666666667E-2</v>
      </c>
      <c r="H20" s="3">
        <f t="shared" si="5"/>
        <v>2.5416666666666667E-2</v>
      </c>
      <c r="I20" s="3">
        <f t="shared" si="5"/>
        <v>2.5416666666666667E-2</v>
      </c>
      <c r="J20" s="3">
        <f t="shared" si="5"/>
        <v>2.5277777777777777E-2</v>
      </c>
      <c r="K20" s="3">
        <f t="shared" si="5"/>
        <v>2.5416666666666667E-2</v>
      </c>
      <c r="L20" s="3">
        <f t="shared" si="5"/>
        <v>2.5277777777777777E-2</v>
      </c>
      <c r="M20" s="3">
        <f t="shared" si="5"/>
        <v>2.5416666666666667E-2</v>
      </c>
      <c r="N20" s="3">
        <f t="shared" si="6"/>
        <v>2.5277777777777777E-2</v>
      </c>
      <c r="O20" s="3">
        <f t="shared" si="6"/>
        <v>2.5416666666666667E-2</v>
      </c>
      <c r="P20" s="3">
        <f t="shared" si="6"/>
        <v>2.5416666666666667E-2</v>
      </c>
      <c r="Q20" s="3">
        <f t="shared" si="6"/>
        <v>2.5416666666666667E-2</v>
      </c>
      <c r="R20" s="3">
        <f t="shared" si="6"/>
        <v>1.0252777777777777</v>
      </c>
      <c r="S20" s="3">
        <f t="shared" si="6"/>
        <v>0</v>
      </c>
      <c r="T20" s="3">
        <f t="shared" si="6"/>
        <v>0</v>
      </c>
      <c r="U20" s="3">
        <f t="shared" si="6"/>
        <v>0</v>
      </c>
      <c r="V20" s="3">
        <f t="shared" si="6"/>
        <v>0</v>
      </c>
      <c r="W20" s="3">
        <f t="shared" si="6"/>
        <v>0</v>
      </c>
      <c r="X20">
        <v>1</v>
      </c>
      <c r="Y20" s="9">
        <v>0.70337961594735732</v>
      </c>
    </row>
    <row r="21" spans="2:25" x14ac:dyDescent="0.3">
      <c r="B21">
        <f t="shared" si="4"/>
        <v>8</v>
      </c>
      <c r="C21" s="4">
        <v>0.05</v>
      </c>
      <c r="D21" s="3">
        <f t="shared" si="5"/>
        <v>1.15E-3</v>
      </c>
      <c r="E21" s="3">
        <f t="shared" si="5"/>
        <v>2.5416666666666667E-2</v>
      </c>
      <c r="F21" s="3">
        <f t="shared" si="5"/>
        <v>2.5277777777777777E-2</v>
      </c>
      <c r="G21" s="3">
        <f t="shared" si="5"/>
        <v>2.5416666666666667E-2</v>
      </c>
      <c r="H21" s="3">
        <f t="shared" si="5"/>
        <v>2.5416666666666667E-2</v>
      </c>
      <c r="I21" s="3">
        <f t="shared" si="5"/>
        <v>2.5416666666666667E-2</v>
      </c>
      <c r="J21" s="3">
        <f t="shared" si="5"/>
        <v>2.5277777777777777E-2</v>
      </c>
      <c r="K21" s="3">
        <f t="shared" si="5"/>
        <v>2.5416666666666667E-2</v>
      </c>
      <c r="L21" s="3">
        <f t="shared" si="5"/>
        <v>2.5277777777777777E-2</v>
      </c>
      <c r="M21" s="3">
        <f t="shared" si="5"/>
        <v>2.5416666666666667E-2</v>
      </c>
      <c r="N21" s="3">
        <f t="shared" si="6"/>
        <v>2.5277777777777777E-2</v>
      </c>
      <c r="O21" s="3">
        <f t="shared" si="6"/>
        <v>2.5416666666666667E-2</v>
      </c>
      <c r="P21" s="3">
        <f t="shared" si="6"/>
        <v>2.5416666666666667E-2</v>
      </c>
      <c r="Q21" s="3">
        <f t="shared" si="6"/>
        <v>2.5416666666666667E-2</v>
      </c>
      <c r="R21" s="3">
        <f t="shared" si="6"/>
        <v>2.5277777777777777E-2</v>
      </c>
      <c r="S21" s="3">
        <f t="shared" si="6"/>
        <v>1.0254166666666666</v>
      </c>
      <c r="T21" s="3">
        <f t="shared" si="6"/>
        <v>0</v>
      </c>
      <c r="U21" s="3">
        <f t="shared" si="6"/>
        <v>0</v>
      </c>
      <c r="V21" s="3">
        <f t="shared" si="6"/>
        <v>0</v>
      </c>
      <c r="W21" s="3">
        <f t="shared" si="6"/>
        <v>0</v>
      </c>
      <c r="X21">
        <v>1</v>
      </c>
      <c r="Y21" s="9">
        <v>0.68594517605593563</v>
      </c>
    </row>
    <row r="22" spans="2:25" x14ac:dyDescent="0.3">
      <c r="B22">
        <f t="shared" si="4"/>
        <v>8.5</v>
      </c>
      <c r="C22" s="4">
        <v>0.05</v>
      </c>
      <c r="D22" s="3">
        <f t="shared" si="5"/>
        <v>1.15E-3</v>
      </c>
      <c r="E22" s="3">
        <f t="shared" si="5"/>
        <v>2.5416666666666667E-2</v>
      </c>
      <c r="F22" s="3">
        <f t="shared" si="5"/>
        <v>2.5277777777777777E-2</v>
      </c>
      <c r="G22" s="3">
        <f t="shared" si="5"/>
        <v>2.5416666666666667E-2</v>
      </c>
      <c r="H22" s="3">
        <f t="shared" si="5"/>
        <v>2.5416666666666667E-2</v>
      </c>
      <c r="I22" s="3">
        <f t="shared" si="5"/>
        <v>2.5416666666666667E-2</v>
      </c>
      <c r="J22" s="3">
        <f t="shared" si="5"/>
        <v>2.5277777777777777E-2</v>
      </c>
      <c r="K22" s="3">
        <f t="shared" si="5"/>
        <v>2.5416666666666667E-2</v>
      </c>
      <c r="L22" s="3">
        <f t="shared" si="5"/>
        <v>2.5277777777777777E-2</v>
      </c>
      <c r="M22" s="3">
        <f t="shared" si="5"/>
        <v>2.5416666666666667E-2</v>
      </c>
      <c r="N22" s="3">
        <f t="shared" si="6"/>
        <v>2.5277777777777777E-2</v>
      </c>
      <c r="O22" s="3">
        <f t="shared" si="6"/>
        <v>2.5416666666666667E-2</v>
      </c>
      <c r="P22" s="3">
        <f t="shared" si="6"/>
        <v>2.5416666666666667E-2</v>
      </c>
      <c r="Q22" s="3">
        <f t="shared" si="6"/>
        <v>2.5416666666666667E-2</v>
      </c>
      <c r="R22" s="3">
        <f t="shared" si="6"/>
        <v>2.5277777777777777E-2</v>
      </c>
      <c r="S22" s="3">
        <f t="shared" si="6"/>
        <v>2.5416666666666667E-2</v>
      </c>
      <c r="T22" s="3">
        <f t="shared" si="6"/>
        <v>1.0252777777777777</v>
      </c>
      <c r="U22" s="3">
        <f t="shared" si="6"/>
        <v>0</v>
      </c>
      <c r="V22" s="3">
        <f t="shared" si="6"/>
        <v>0</v>
      </c>
      <c r="W22" s="3">
        <f t="shared" si="6"/>
        <v>0</v>
      </c>
      <c r="X22">
        <v>1</v>
      </c>
      <c r="Y22" s="9">
        <v>0.66903349601771023</v>
      </c>
    </row>
    <row r="23" spans="2:25" x14ac:dyDescent="0.3">
      <c r="B23">
        <f t="shared" si="4"/>
        <v>9</v>
      </c>
      <c r="C23" s="4">
        <v>0.05</v>
      </c>
      <c r="D23" s="3">
        <f t="shared" si="5"/>
        <v>1.15E-3</v>
      </c>
      <c r="E23" s="3">
        <f t="shared" si="5"/>
        <v>2.5416666666666667E-2</v>
      </c>
      <c r="F23" s="3">
        <f t="shared" si="5"/>
        <v>2.5277777777777777E-2</v>
      </c>
      <c r="G23" s="3">
        <f t="shared" si="5"/>
        <v>2.5416666666666667E-2</v>
      </c>
      <c r="H23" s="3">
        <f t="shared" si="5"/>
        <v>2.5416666666666667E-2</v>
      </c>
      <c r="I23" s="3">
        <f t="shared" si="5"/>
        <v>2.5416666666666667E-2</v>
      </c>
      <c r="J23" s="3">
        <f t="shared" si="5"/>
        <v>2.5277777777777777E-2</v>
      </c>
      <c r="K23" s="3">
        <f t="shared" si="5"/>
        <v>2.5416666666666667E-2</v>
      </c>
      <c r="L23" s="3">
        <f t="shared" si="5"/>
        <v>2.5277777777777777E-2</v>
      </c>
      <c r="M23" s="3">
        <f t="shared" si="5"/>
        <v>2.5416666666666667E-2</v>
      </c>
      <c r="N23" s="3">
        <f t="shared" si="6"/>
        <v>2.5277777777777777E-2</v>
      </c>
      <c r="O23" s="3">
        <f t="shared" si="6"/>
        <v>2.5416666666666667E-2</v>
      </c>
      <c r="P23" s="3">
        <f t="shared" si="6"/>
        <v>2.5416666666666667E-2</v>
      </c>
      <c r="Q23" s="3">
        <f t="shared" si="6"/>
        <v>2.5416666666666667E-2</v>
      </c>
      <c r="R23" s="3">
        <f t="shared" si="6"/>
        <v>2.5277777777777777E-2</v>
      </c>
      <c r="S23" s="3">
        <f t="shared" si="6"/>
        <v>2.5416666666666667E-2</v>
      </c>
      <c r="T23" s="3">
        <f t="shared" si="6"/>
        <v>2.5277777777777777E-2</v>
      </c>
      <c r="U23" s="3">
        <f t="shared" si="6"/>
        <v>1.0254166666666666</v>
      </c>
      <c r="V23" s="3">
        <f t="shared" si="6"/>
        <v>0</v>
      </c>
      <c r="W23" s="3">
        <f t="shared" si="6"/>
        <v>0</v>
      </c>
      <c r="X23">
        <v>1</v>
      </c>
      <c r="Y23" s="9">
        <v>0.65245038213836026</v>
      </c>
    </row>
    <row r="24" spans="2:25" x14ac:dyDescent="0.3">
      <c r="B24">
        <f t="shared" si="4"/>
        <v>9.5</v>
      </c>
      <c r="C24" s="4">
        <v>0.05</v>
      </c>
      <c r="D24" s="3">
        <f t="shared" si="5"/>
        <v>1.15E-3</v>
      </c>
      <c r="E24" s="3">
        <f t="shared" si="5"/>
        <v>2.5416666666666667E-2</v>
      </c>
      <c r="F24" s="3">
        <f t="shared" si="5"/>
        <v>2.5277777777777777E-2</v>
      </c>
      <c r="G24" s="3">
        <f t="shared" si="5"/>
        <v>2.5416666666666667E-2</v>
      </c>
      <c r="H24" s="3">
        <f t="shared" si="5"/>
        <v>2.5416666666666667E-2</v>
      </c>
      <c r="I24" s="3">
        <f t="shared" si="5"/>
        <v>2.5416666666666667E-2</v>
      </c>
      <c r="J24" s="3">
        <f t="shared" si="5"/>
        <v>2.5277777777777777E-2</v>
      </c>
      <c r="K24" s="3">
        <f t="shared" si="5"/>
        <v>2.5416666666666667E-2</v>
      </c>
      <c r="L24" s="3">
        <f t="shared" si="5"/>
        <v>2.5277777777777777E-2</v>
      </c>
      <c r="M24" s="3">
        <f t="shared" si="5"/>
        <v>2.5416666666666667E-2</v>
      </c>
      <c r="N24" s="3">
        <f t="shared" si="6"/>
        <v>2.5277777777777777E-2</v>
      </c>
      <c r="O24" s="3">
        <f t="shared" si="6"/>
        <v>2.5416666666666667E-2</v>
      </c>
      <c r="P24" s="3">
        <f t="shared" si="6"/>
        <v>2.5416666666666667E-2</v>
      </c>
      <c r="Q24" s="3">
        <f t="shared" si="6"/>
        <v>2.5416666666666667E-2</v>
      </c>
      <c r="R24" s="3">
        <f t="shared" si="6"/>
        <v>2.5277777777777777E-2</v>
      </c>
      <c r="S24" s="3">
        <f t="shared" si="6"/>
        <v>2.5416666666666667E-2</v>
      </c>
      <c r="T24" s="3">
        <f t="shared" si="6"/>
        <v>2.5277777777777777E-2</v>
      </c>
      <c r="U24" s="3">
        <f t="shared" si="6"/>
        <v>2.5416666666666667E-2</v>
      </c>
      <c r="V24" s="3">
        <f t="shared" si="6"/>
        <v>1.0252777777777777</v>
      </c>
      <c r="W24" s="3">
        <f t="shared" si="6"/>
        <v>0</v>
      </c>
      <c r="X24">
        <v>1</v>
      </c>
      <c r="Y24" s="9">
        <v>0.63636450167924585</v>
      </c>
    </row>
    <row r="25" spans="2:25" x14ac:dyDescent="0.3">
      <c r="B25">
        <f t="shared" si="4"/>
        <v>10</v>
      </c>
      <c r="C25" s="4">
        <v>0.05</v>
      </c>
      <c r="D25" s="3">
        <f t="shared" si="5"/>
        <v>1.15E-3</v>
      </c>
      <c r="E25" s="3">
        <f t="shared" si="5"/>
        <v>2.5416666666666667E-2</v>
      </c>
      <c r="F25" s="3">
        <f t="shared" si="5"/>
        <v>2.5277777777777777E-2</v>
      </c>
      <c r="G25" s="3">
        <f t="shared" si="5"/>
        <v>2.5416666666666667E-2</v>
      </c>
      <c r="H25" s="3">
        <f t="shared" si="5"/>
        <v>2.5416666666666667E-2</v>
      </c>
      <c r="I25" s="3">
        <f t="shared" si="5"/>
        <v>2.5416666666666667E-2</v>
      </c>
      <c r="J25" s="3">
        <f t="shared" si="5"/>
        <v>2.5277777777777777E-2</v>
      </c>
      <c r="K25" s="3">
        <f t="shared" si="5"/>
        <v>2.5416666666666667E-2</v>
      </c>
      <c r="L25" s="3">
        <f t="shared" si="5"/>
        <v>2.5277777777777777E-2</v>
      </c>
      <c r="M25" s="3">
        <f t="shared" si="5"/>
        <v>2.5416666666666667E-2</v>
      </c>
      <c r="N25" s="3">
        <f t="shared" si="6"/>
        <v>2.5277777777777777E-2</v>
      </c>
      <c r="O25" s="3">
        <f t="shared" si="6"/>
        <v>2.5416666666666667E-2</v>
      </c>
      <c r="P25" s="3">
        <f t="shared" si="6"/>
        <v>2.5416666666666667E-2</v>
      </c>
      <c r="Q25" s="3">
        <f t="shared" si="6"/>
        <v>2.5416666666666667E-2</v>
      </c>
      <c r="R25" s="3">
        <f t="shared" si="6"/>
        <v>2.5277777777777777E-2</v>
      </c>
      <c r="S25" s="3">
        <f t="shared" si="6"/>
        <v>2.5416666666666667E-2</v>
      </c>
      <c r="T25" s="3">
        <f t="shared" si="6"/>
        <v>2.5277777777777777E-2</v>
      </c>
      <c r="U25" s="3">
        <f t="shared" si="6"/>
        <v>2.5416666666666667E-2</v>
      </c>
      <c r="V25" s="3">
        <f t="shared" si="6"/>
        <v>2.5277777777777777E-2</v>
      </c>
      <c r="W25" s="3">
        <f t="shared" si="6"/>
        <v>1.0254166666666666</v>
      </c>
      <c r="X25">
        <v>1</v>
      </c>
      <c r="Y25" s="9">
        <v>0.62059114344989452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E34E81-7BAA-4647-8073-6C6D8C33832B}">
  <sheetPr codeName="Sheet2"/>
  <dimension ref="B1:Y25"/>
  <sheetViews>
    <sheetView showGridLines="0" zoomScale="63" zoomScaleNormal="63" workbookViewId="0">
      <selection activeCell="G35" sqref="G35"/>
    </sheetView>
  </sheetViews>
  <sheetFormatPr defaultRowHeight="14.4" x14ac:dyDescent="0.3"/>
  <cols>
    <col min="3" max="3" width="10" bestFit="1" customWidth="1"/>
    <col min="4" max="23" width="13.33203125" bestFit="1" customWidth="1"/>
    <col min="24" max="24" width="10.21875" bestFit="1" customWidth="1"/>
    <col min="25" max="25" width="13.5546875" bestFit="1" customWidth="1"/>
    <col min="26" max="26" width="9.33203125" bestFit="1" customWidth="1"/>
  </cols>
  <sheetData>
    <row r="1" spans="2:25" x14ac:dyDescent="0.3"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</row>
    <row r="2" spans="2:25" x14ac:dyDescent="0.3">
      <c r="C2" s="7" t="s">
        <v>3</v>
      </c>
      <c r="D2" s="8">
        <v>43076</v>
      </c>
      <c r="E2" s="8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</row>
    <row r="3" spans="2:25" x14ac:dyDescent="0.3">
      <c r="C3" s="7" t="s">
        <v>32</v>
      </c>
      <c r="D3" s="7" t="s">
        <v>34</v>
      </c>
      <c r="E3" s="8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</row>
    <row r="4" spans="2:25" x14ac:dyDescent="0.3">
      <c r="C4" s="2" t="s">
        <v>5</v>
      </c>
      <c r="D4" s="6">
        <f>+EDATE(D2,6)</f>
        <v>43258</v>
      </c>
      <c r="E4" s="6">
        <f t="shared" ref="E4:W4" si="0">+EDATE(D4,6)</f>
        <v>43441</v>
      </c>
      <c r="F4" s="6">
        <f t="shared" si="0"/>
        <v>43623</v>
      </c>
      <c r="G4" s="6">
        <f t="shared" si="0"/>
        <v>43806</v>
      </c>
      <c r="H4" s="6">
        <f t="shared" si="0"/>
        <v>43989</v>
      </c>
      <c r="I4" s="6">
        <f t="shared" si="0"/>
        <v>44172</v>
      </c>
      <c r="J4" s="6">
        <f t="shared" si="0"/>
        <v>44354</v>
      </c>
      <c r="K4" s="6">
        <f t="shared" si="0"/>
        <v>44537</v>
      </c>
      <c r="L4" s="6">
        <f t="shared" si="0"/>
        <v>44719</v>
      </c>
      <c r="M4" s="6">
        <f t="shared" si="0"/>
        <v>44902</v>
      </c>
      <c r="N4" s="6">
        <f t="shared" si="0"/>
        <v>45084</v>
      </c>
      <c r="O4" s="6">
        <f t="shared" si="0"/>
        <v>45267</v>
      </c>
      <c r="P4" s="6">
        <f t="shared" si="0"/>
        <v>45450</v>
      </c>
      <c r="Q4" s="6">
        <f t="shared" si="0"/>
        <v>45633</v>
      </c>
      <c r="R4" s="6">
        <f t="shared" si="0"/>
        <v>45815</v>
      </c>
      <c r="S4" s="6">
        <f t="shared" si="0"/>
        <v>45998</v>
      </c>
      <c r="T4" s="6">
        <f t="shared" si="0"/>
        <v>46180</v>
      </c>
      <c r="U4" s="6">
        <f t="shared" si="0"/>
        <v>46363</v>
      </c>
      <c r="V4" s="6">
        <f t="shared" si="0"/>
        <v>46545</v>
      </c>
      <c r="W4" s="6">
        <f t="shared" si="0"/>
        <v>46728</v>
      </c>
    </row>
    <row r="5" spans="2:25" x14ac:dyDescent="0.3">
      <c r="B5" s="2" t="s">
        <v>0</v>
      </c>
      <c r="C5" s="2" t="s">
        <v>1</v>
      </c>
      <c r="D5" s="2">
        <f>+YEARFRAC(D2,D4,2)</f>
        <v>0.50555555555555554</v>
      </c>
      <c r="E5" s="2">
        <f>+YEARFRAC(D4,E4,2)</f>
        <v>0.5083333333333333</v>
      </c>
      <c r="F5" s="2">
        <f t="shared" ref="F5:W5" si="1">+YEARFRAC(E4,F4,2)</f>
        <v>0.50555555555555554</v>
      </c>
      <c r="G5" s="2">
        <f t="shared" si="1"/>
        <v>0.5083333333333333</v>
      </c>
      <c r="H5" s="2">
        <f t="shared" si="1"/>
        <v>0.5083333333333333</v>
      </c>
      <c r="I5" s="2">
        <f t="shared" si="1"/>
        <v>0.5083333333333333</v>
      </c>
      <c r="J5" s="2">
        <f t="shared" si="1"/>
        <v>0.50555555555555554</v>
      </c>
      <c r="K5" s="2">
        <f t="shared" si="1"/>
        <v>0.5083333333333333</v>
      </c>
      <c r="L5" s="2">
        <f t="shared" si="1"/>
        <v>0.50555555555555554</v>
      </c>
      <c r="M5" s="2">
        <f t="shared" si="1"/>
        <v>0.5083333333333333</v>
      </c>
      <c r="N5" s="2">
        <f t="shared" si="1"/>
        <v>0.50555555555555554</v>
      </c>
      <c r="O5" s="2">
        <f t="shared" si="1"/>
        <v>0.5083333333333333</v>
      </c>
      <c r="P5" s="2">
        <f t="shared" si="1"/>
        <v>0.5083333333333333</v>
      </c>
      <c r="Q5" s="2">
        <f t="shared" si="1"/>
        <v>0.5083333333333333</v>
      </c>
      <c r="R5" s="2">
        <f t="shared" si="1"/>
        <v>0.50555555555555554</v>
      </c>
      <c r="S5" s="2">
        <f t="shared" si="1"/>
        <v>0.5083333333333333</v>
      </c>
      <c r="T5" s="2">
        <f t="shared" si="1"/>
        <v>0.50555555555555554</v>
      </c>
      <c r="U5" s="2">
        <f t="shared" si="1"/>
        <v>0.5083333333333333</v>
      </c>
      <c r="V5" s="2">
        <f t="shared" si="1"/>
        <v>0.50555555555555554</v>
      </c>
      <c r="W5" s="2">
        <f t="shared" si="1"/>
        <v>0.5083333333333333</v>
      </c>
      <c r="X5" s="2" t="s">
        <v>4</v>
      </c>
      <c r="Y5" s="7" t="s">
        <v>2</v>
      </c>
    </row>
    <row r="6" spans="2:25" x14ac:dyDescent="0.3">
      <c r="B6" s="10">
        <v>0.5</v>
      </c>
      <c r="C6" s="93">
        <v>2.3E-2</v>
      </c>
      <c r="D6" s="3">
        <f t="shared" ref="D6:M15" si="2">+IF(D$4&gt;EDATE($D$2,$B6*12),0,(IF(D$4=EDATE($D$2,12*$B6),1+$C6*D$5,$C6*D$5)))</f>
        <v>1.0116277777777778</v>
      </c>
      <c r="E6" s="3">
        <f t="shared" si="2"/>
        <v>0</v>
      </c>
      <c r="F6" s="3">
        <f t="shared" si="2"/>
        <v>0</v>
      </c>
      <c r="G6" s="3">
        <f t="shared" si="2"/>
        <v>0</v>
      </c>
      <c r="H6" s="3">
        <f t="shared" si="2"/>
        <v>0</v>
      </c>
      <c r="I6" s="3">
        <f t="shared" si="2"/>
        <v>0</v>
      </c>
      <c r="J6" s="3">
        <f t="shared" si="2"/>
        <v>0</v>
      </c>
      <c r="K6" s="3">
        <f t="shared" si="2"/>
        <v>0</v>
      </c>
      <c r="L6" s="3">
        <f t="shared" si="2"/>
        <v>0</v>
      </c>
      <c r="M6" s="3">
        <f t="shared" si="2"/>
        <v>0</v>
      </c>
      <c r="N6" s="3">
        <f t="shared" ref="N6:W15" si="3">+IF(N$4&gt;EDATE($D$2,$B6*12),0,(IF(N$4=EDATE($D$2,12*$B6),1+$C6*N$5,$C6*N$5)))</f>
        <v>0</v>
      </c>
      <c r="O6" s="3">
        <f t="shared" si="3"/>
        <v>0</v>
      </c>
      <c r="P6" s="3">
        <f t="shared" si="3"/>
        <v>0</v>
      </c>
      <c r="Q6" s="3">
        <f t="shared" si="3"/>
        <v>0</v>
      </c>
      <c r="R6" s="3">
        <f t="shared" si="3"/>
        <v>0</v>
      </c>
      <c r="S6" s="3">
        <f t="shared" si="3"/>
        <v>0</v>
      </c>
      <c r="T6" s="3">
        <f t="shared" si="3"/>
        <v>0</v>
      </c>
      <c r="U6" s="3">
        <f t="shared" si="3"/>
        <v>0</v>
      </c>
      <c r="V6" s="3">
        <f t="shared" si="3"/>
        <v>0</v>
      </c>
      <c r="W6" s="3">
        <f t="shared" si="3"/>
        <v>0</v>
      </c>
      <c r="X6">
        <v>1</v>
      </c>
      <c r="Y6" s="9">
        <f t="array" ref="Y6:Y25">+MMULT(MINVERSE(D6:W25),X6:X25)</f>
        <v>0.98850587337239759</v>
      </c>
    </row>
    <row r="7" spans="2:25" x14ac:dyDescent="0.3">
      <c r="B7">
        <v>1</v>
      </c>
      <c r="C7" s="92">
        <v>2.3E-2</v>
      </c>
      <c r="D7" s="3">
        <f t="shared" si="2"/>
        <v>1.1627777777777777E-2</v>
      </c>
      <c r="E7" s="3">
        <f t="shared" si="2"/>
        <v>1.0116916666666667</v>
      </c>
      <c r="F7" s="3">
        <f t="shared" si="2"/>
        <v>0</v>
      </c>
      <c r="G7" s="3">
        <f t="shared" si="2"/>
        <v>0</v>
      </c>
      <c r="H7" s="3">
        <f t="shared" si="2"/>
        <v>0</v>
      </c>
      <c r="I7" s="3">
        <f t="shared" si="2"/>
        <v>0</v>
      </c>
      <c r="J7" s="3">
        <f t="shared" si="2"/>
        <v>0</v>
      </c>
      <c r="K7" s="3">
        <f t="shared" si="2"/>
        <v>0</v>
      </c>
      <c r="L7" s="3">
        <f t="shared" si="2"/>
        <v>0</v>
      </c>
      <c r="M7" s="3">
        <f t="shared" si="2"/>
        <v>0</v>
      </c>
      <c r="N7" s="3">
        <f t="shared" si="3"/>
        <v>0</v>
      </c>
      <c r="O7" s="3">
        <f t="shared" si="3"/>
        <v>0</v>
      </c>
      <c r="P7" s="3">
        <f t="shared" si="3"/>
        <v>0</v>
      </c>
      <c r="Q7" s="3">
        <f t="shared" si="3"/>
        <v>0</v>
      </c>
      <c r="R7" s="3">
        <f t="shared" si="3"/>
        <v>0</v>
      </c>
      <c r="S7" s="3">
        <f t="shared" si="3"/>
        <v>0</v>
      </c>
      <c r="T7" s="3">
        <f t="shared" si="3"/>
        <v>0</v>
      </c>
      <c r="U7" s="3">
        <f t="shared" si="3"/>
        <v>0</v>
      </c>
      <c r="V7" s="3">
        <f t="shared" si="3"/>
        <v>0</v>
      </c>
      <c r="W7" s="3">
        <f t="shared" si="3"/>
        <v>0</v>
      </c>
      <c r="X7">
        <v>1</v>
      </c>
      <c r="Y7" s="9">
        <v>0.97708215451584979</v>
      </c>
    </row>
    <row r="8" spans="2:25" x14ac:dyDescent="0.3">
      <c r="B8" s="10">
        <f>+B7+0.5</f>
        <v>1.5</v>
      </c>
      <c r="C8" s="93">
        <v>2.4500000000000001E-2</v>
      </c>
      <c r="D8" s="3">
        <f t="shared" si="2"/>
        <v>1.2386111111111112E-2</v>
      </c>
      <c r="E8" s="3">
        <f t="shared" si="2"/>
        <v>1.2454166666666667E-2</v>
      </c>
      <c r="F8" s="3">
        <f t="shared" si="2"/>
        <v>1.0123861111111112</v>
      </c>
      <c r="G8" s="3">
        <f t="shared" si="2"/>
        <v>0</v>
      </c>
      <c r="H8" s="3">
        <f t="shared" si="2"/>
        <v>0</v>
      </c>
      <c r="I8" s="3">
        <f t="shared" si="2"/>
        <v>0</v>
      </c>
      <c r="J8" s="3">
        <f t="shared" si="2"/>
        <v>0</v>
      </c>
      <c r="K8" s="3">
        <f t="shared" si="2"/>
        <v>0</v>
      </c>
      <c r="L8" s="3">
        <f t="shared" si="2"/>
        <v>0</v>
      </c>
      <c r="M8" s="3">
        <f t="shared" si="2"/>
        <v>0</v>
      </c>
      <c r="N8" s="3">
        <f t="shared" si="3"/>
        <v>0</v>
      </c>
      <c r="O8" s="3">
        <f t="shared" si="3"/>
        <v>0</v>
      </c>
      <c r="P8" s="3">
        <f t="shared" si="3"/>
        <v>0</v>
      </c>
      <c r="Q8" s="3">
        <f t="shared" si="3"/>
        <v>0</v>
      </c>
      <c r="R8" s="3">
        <f t="shared" si="3"/>
        <v>0</v>
      </c>
      <c r="S8" s="3">
        <f t="shared" si="3"/>
        <v>0</v>
      </c>
      <c r="T8" s="3">
        <f t="shared" si="3"/>
        <v>0</v>
      </c>
      <c r="U8" s="3">
        <f t="shared" si="3"/>
        <v>0</v>
      </c>
      <c r="V8" s="3">
        <f t="shared" si="3"/>
        <v>0</v>
      </c>
      <c r="W8" s="3">
        <f t="shared" si="3"/>
        <v>0</v>
      </c>
      <c r="X8">
        <v>1</v>
      </c>
      <c r="Y8" s="9">
        <v>0.96365161642560793</v>
      </c>
    </row>
    <row r="9" spans="2:25" x14ac:dyDescent="0.3">
      <c r="B9">
        <f t="shared" ref="B9:B25" si="4">+B8+0.5</f>
        <v>2</v>
      </c>
      <c r="C9" s="92">
        <v>2.5999999999999999E-2</v>
      </c>
      <c r="D9" s="3">
        <f t="shared" si="2"/>
        <v>1.3144444444444443E-2</v>
      </c>
      <c r="E9" s="3">
        <f t="shared" si="2"/>
        <v>1.3216666666666665E-2</v>
      </c>
      <c r="F9" s="3">
        <f t="shared" si="2"/>
        <v>1.3144444444444443E-2</v>
      </c>
      <c r="G9" s="3">
        <f t="shared" si="2"/>
        <v>1.0132166666666667</v>
      </c>
      <c r="H9" s="3">
        <f t="shared" si="2"/>
        <v>0</v>
      </c>
      <c r="I9" s="3">
        <f t="shared" si="2"/>
        <v>0</v>
      </c>
      <c r="J9" s="3">
        <f t="shared" si="2"/>
        <v>0</v>
      </c>
      <c r="K9" s="3">
        <f t="shared" si="2"/>
        <v>0</v>
      </c>
      <c r="L9" s="3">
        <f t="shared" si="2"/>
        <v>0</v>
      </c>
      <c r="M9" s="3">
        <f t="shared" si="2"/>
        <v>0</v>
      </c>
      <c r="N9" s="3">
        <f t="shared" si="3"/>
        <v>0</v>
      </c>
      <c r="O9" s="3">
        <f t="shared" si="3"/>
        <v>0</v>
      </c>
      <c r="P9" s="3">
        <f t="shared" si="3"/>
        <v>0</v>
      </c>
      <c r="Q9" s="3">
        <f t="shared" si="3"/>
        <v>0</v>
      </c>
      <c r="R9" s="3">
        <f t="shared" si="3"/>
        <v>0</v>
      </c>
      <c r="S9" s="3">
        <f t="shared" si="3"/>
        <v>0</v>
      </c>
      <c r="T9" s="3">
        <f t="shared" si="3"/>
        <v>0</v>
      </c>
      <c r="U9" s="3">
        <f t="shared" si="3"/>
        <v>0</v>
      </c>
      <c r="V9" s="3">
        <f t="shared" si="3"/>
        <v>0</v>
      </c>
      <c r="W9" s="3">
        <f t="shared" si="3"/>
        <v>0</v>
      </c>
      <c r="X9">
        <v>1</v>
      </c>
      <c r="Y9" s="9">
        <v>0.94888510702188689</v>
      </c>
    </row>
    <row r="10" spans="2:25" x14ac:dyDescent="0.3">
      <c r="B10" s="10">
        <f t="shared" si="4"/>
        <v>2.5</v>
      </c>
      <c r="C10" s="93">
        <v>2.7299999999999998E-2</v>
      </c>
      <c r="D10" s="3">
        <f t="shared" si="2"/>
        <v>1.3801666666666665E-2</v>
      </c>
      <c r="E10" s="3">
        <f t="shared" si="2"/>
        <v>1.3877499999999997E-2</v>
      </c>
      <c r="F10" s="3">
        <f t="shared" si="2"/>
        <v>1.3801666666666665E-2</v>
      </c>
      <c r="G10" s="3">
        <f t="shared" si="2"/>
        <v>1.3877499999999997E-2</v>
      </c>
      <c r="H10" s="3">
        <f t="shared" si="2"/>
        <v>1.0138775</v>
      </c>
      <c r="I10" s="3">
        <f t="shared" si="2"/>
        <v>0</v>
      </c>
      <c r="J10" s="3">
        <f t="shared" si="2"/>
        <v>0</v>
      </c>
      <c r="K10" s="3">
        <f t="shared" si="2"/>
        <v>0</v>
      </c>
      <c r="L10" s="3">
        <f t="shared" si="2"/>
        <v>0</v>
      </c>
      <c r="M10" s="3">
        <f t="shared" si="2"/>
        <v>0</v>
      </c>
      <c r="N10" s="3">
        <f t="shared" si="3"/>
        <v>0</v>
      </c>
      <c r="O10" s="3">
        <f t="shared" si="3"/>
        <v>0</v>
      </c>
      <c r="P10" s="3">
        <f t="shared" si="3"/>
        <v>0</v>
      </c>
      <c r="Q10" s="3">
        <f t="shared" si="3"/>
        <v>0</v>
      </c>
      <c r="R10" s="3">
        <f t="shared" si="3"/>
        <v>0</v>
      </c>
      <c r="S10" s="3">
        <f t="shared" si="3"/>
        <v>0</v>
      </c>
      <c r="T10" s="3">
        <f t="shared" si="3"/>
        <v>0</v>
      </c>
      <c r="U10" s="3">
        <f t="shared" si="3"/>
        <v>0</v>
      </c>
      <c r="V10" s="3">
        <f t="shared" si="3"/>
        <v>0</v>
      </c>
      <c r="W10" s="3">
        <f t="shared" si="3"/>
        <v>0</v>
      </c>
      <c r="X10">
        <v>1</v>
      </c>
      <c r="Y10" s="9">
        <v>0.93337643095243883</v>
      </c>
    </row>
    <row r="11" spans="2:25" x14ac:dyDescent="0.3">
      <c r="B11">
        <f t="shared" si="4"/>
        <v>3</v>
      </c>
      <c r="C11" s="92">
        <v>2.86E-2</v>
      </c>
      <c r="D11" s="3">
        <f t="shared" si="2"/>
        <v>1.4458888888888889E-2</v>
      </c>
      <c r="E11" s="3">
        <f t="shared" si="2"/>
        <v>1.4538333333333332E-2</v>
      </c>
      <c r="F11" s="3">
        <f t="shared" si="2"/>
        <v>1.4458888888888889E-2</v>
      </c>
      <c r="G11" s="3">
        <f t="shared" si="2"/>
        <v>1.4538333333333332E-2</v>
      </c>
      <c r="H11" s="3">
        <f t="shared" si="2"/>
        <v>1.4538333333333332E-2</v>
      </c>
      <c r="I11" s="3">
        <f t="shared" si="2"/>
        <v>1.0145383333333333</v>
      </c>
      <c r="J11" s="3">
        <f t="shared" si="2"/>
        <v>0</v>
      </c>
      <c r="K11" s="3">
        <f t="shared" si="2"/>
        <v>0</v>
      </c>
      <c r="L11" s="3">
        <f t="shared" si="2"/>
        <v>0</v>
      </c>
      <c r="M11" s="3">
        <f t="shared" si="2"/>
        <v>0</v>
      </c>
      <c r="N11" s="3">
        <f t="shared" si="3"/>
        <v>0</v>
      </c>
      <c r="O11" s="3">
        <f t="shared" si="3"/>
        <v>0</v>
      </c>
      <c r="P11" s="3">
        <f t="shared" si="3"/>
        <v>0</v>
      </c>
      <c r="Q11" s="3">
        <f t="shared" si="3"/>
        <v>0</v>
      </c>
      <c r="R11" s="3">
        <f t="shared" si="3"/>
        <v>0</v>
      </c>
      <c r="S11" s="3">
        <f t="shared" si="3"/>
        <v>0</v>
      </c>
      <c r="T11" s="3">
        <f t="shared" si="3"/>
        <v>0</v>
      </c>
      <c r="U11" s="3">
        <f t="shared" si="3"/>
        <v>0</v>
      </c>
      <c r="V11" s="3">
        <f t="shared" si="3"/>
        <v>0</v>
      </c>
      <c r="W11" s="3">
        <f t="shared" si="3"/>
        <v>0</v>
      </c>
      <c r="X11">
        <v>1</v>
      </c>
      <c r="Y11" s="9">
        <v>0.91687405934595412</v>
      </c>
    </row>
    <row r="12" spans="2:25" x14ac:dyDescent="0.3">
      <c r="B12" s="10">
        <f t="shared" si="4"/>
        <v>3.5</v>
      </c>
      <c r="C12" s="93">
        <v>2.9025000000000002E-2</v>
      </c>
      <c r="D12" s="3">
        <f t="shared" si="2"/>
        <v>1.4673750000000001E-2</v>
      </c>
      <c r="E12" s="3">
        <f t="shared" si="2"/>
        <v>1.4754375E-2</v>
      </c>
      <c r="F12" s="3">
        <f t="shared" si="2"/>
        <v>1.4673750000000001E-2</v>
      </c>
      <c r="G12" s="3">
        <f t="shared" si="2"/>
        <v>1.4754375E-2</v>
      </c>
      <c r="H12" s="3">
        <f t="shared" si="2"/>
        <v>1.4754375E-2</v>
      </c>
      <c r="I12" s="3">
        <f t="shared" si="2"/>
        <v>1.4754375E-2</v>
      </c>
      <c r="J12" s="3">
        <f t="shared" si="2"/>
        <v>1.01467375</v>
      </c>
      <c r="K12" s="3">
        <f t="shared" si="2"/>
        <v>0</v>
      </c>
      <c r="L12" s="3">
        <f t="shared" si="2"/>
        <v>0</v>
      </c>
      <c r="M12" s="3">
        <f t="shared" si="2"/>
        <v>0</v>
      </c>
      <c r="N12" s="3">
        <f t="shared" si="3"/>
        <v>0</v>
      </c>
      <c r="O12" s="3">
        <f t="shared" si="3"/>
        <v>0</v>
      </c>
      <c r="P12" s="3">
        <f t="shared" si="3"/>
        <v>0</v>
      </c>
      <c r="Q12" s="3">
        <f t="shared" si="3"/>
        <v>0</v>
      </c>
      <c r="R12" s="3">
        <f t="shared" si="3"/>
        <v>0</v>
      </c>
      <c r="S12" s="3">
        <f t="shared" si="3"/>
        <v>0</v>
      </c>
      <c r="T12" s="3">
        <f t="shared" si="3"/>
        <v>0</v>
      </c>
      <c r="U12" s="3">
        <f t="shared" si="3"/>
        <v>0</v>
      </c>
      <c r="V12" s="3">
        <f t="shared" si="3"/>
        <v>0</v>
      </c>
      <c r="W12" s="3">
        <f t="shared" si="3"/>
        <v>0</v>
      </c>
      <c r="X12">
        <v>1</v>
      </c>
      <c r="Y12" s="9">
        <v>0.90239724467281157</v>
      </c>
    </row>
    <row r="13" spans="2:25" x14ac:dyDescent="0.3">
      <c r="B13" s="10">
        <f t="shared" si="4"/>
        <v>4</v>
      </c>
      <c r="C13" s="93">
        <v>2.945E-2</v>
      </c>
      <c r="D13" s="3">
        <f t="shared" si="2"/>
        <v>1.4888611111111111E-2</v>
      </c>
      <c r="E13" s="3">
        <f t="shared" si="2"/>
        <v>1.4970416666666667E-2</v>
      </c>
      <c r="F13" s="3">
        <f t="shared" si="2"/>
        <v>1.4888611111111111E-2</v>
      </c>
      <c r="G13" s="3">
        <f t="shared" si="2"/>
        <v>1.4970416666666667E-2</v>
      </c>
      <c r="H13" s="3">
        <f t="shared" si="2"/>
        <v>1.4970416666666667E-2</v>
      </c>
      <c r="I13" s="3">
        <f t="shared" si="2"/>
        <v>1.4970416666666667E-2</v>
      </c>
      <c r="J13" s="3">
        <f t="shared" si="2"/>
        <v>1.4888611111111111E-2</v>
      </c>
      <c r="K13" s="3">
        <f t="shared" si="2"/>
        <v>1.0149704166666667</v>
      </c>
      <c r="L13" s="3">
        <f t="shared" si="2"/>
        <v>0</v>
      </c>
      <c r="M13" s="3">
        <f t="shared" si="2"/>
        <v>0</v>
      </c>
      <c r="N13" s="3">
        <f t="shared" si="3"/>
        <v>0</v>
      </c>
      <c r="O13" s="3">
        <f t="shared" si="3"/>
        <v>0</v>
      </c>
      <c r="P13" s="3">
        <f t="shared" si="3"/>
        <v>0</v>
      </c>
      <c r="Q13" s="3">
        <f t="shared" si="3"/>
        <v>0</v>
      </c>
      <c r="R13" s="3">
        <f t="shared" si="3"/>
        <v>0</v>
      </c>
      <c r="S13" s="3">
        <f t="shared" si="3"/>
        <v>0</v>
      </c>
      <c r="T13" s="3">
        <f t="shared" si="3"/>
        <v>0</v>
      </c>
      <c r="U13" s="3">
        <f t="shared" si="3"/>
        <v>0</v>
      </c>
      <c r="V13" s="3">
        <f t="shared" si="3"/>
        <v>0</v>
      </c>
      <c r="W13" s="3">
        <f t="shared" si="3"/>
        <v>0</v>
      </c>
      <c r="X13">
        <v>1</v>
      </c>
      <c r="Y13" s="9">
        <v>0.88767916453463092</v>
      </c>
    </row>
    <row r="14" spans="2:25" x14ac:dyDescent="0.3">
      <c r="B14" s="10">
        <f t="shared" si="4"/>
        <v>4.5</v>
      </c>
      <c r="C14" s="93">
        <v>2.9874999999999999E-2</v>
      </c>
      <c r="D14" s="3">
        <f t="shared" si="2"/>
        <v>1.5103472222222221E-2</v>
      </c>
      <c r="E14" s="3">
        <f t="shared" si="2"/>
        <v>1.5186458333333331E-2</v>
      </c>
      <c r="F14" s="3">
        <f t="shared" si="2"/>
        <v>1.5103472222222221E-2</v>
      </c>
      <c r="G14" s="3">
        <f t="shared" si="2"/>
        <v>1.5186458333333331E-2</v>
      </c>
      <c r="H14" s="3">
        <f t="shared" si="2"/>
        <v>1.5186458333333331E-2</v>
      </c>
      <c r="I14" s="3">
        <f t="shared" si="2"/>
        <v>1.5186458333333331E-2</v>
      </c>
      <c r="J14" s="3">
        <f t="shared" si="2"/>
        <v>1.5103472222222221E-2</v>
      </c>
      <c r="K14" s="3">
        <f t="shared" si="2"/>
        <v>1.5186458333333331E-2</v>
      </c>
      <c r="L14" s="3">
        <f t="shared" si="2"/>
        <v>1.0151034722222223</v>
      </c>
      <c r="M14" s="3">
        <f t="shared" si="2"/>
        <v>0</v>
      </c>
      <c r="N14" s="3">
        <f t="shared" si="3"/>
        <v>0</v>
      </c>
      <c r="O14" s="3">
        <f t="shared" si="3"/>
        <v>0</v>
      </c>
      <c r="P14" s="3">
        <f t="shared" si="3"/>
        <v>0</v>
      </c>
      <c r="Q14" s="3">
        <f t="shared" si="3"/>
        <v>0</v>
      </c>
      <c r="R14" s="3">
        <f t="shared" si="3"/>
        <v>0</v>
      </c>
      <c r="S14" s="3">
        <f t="shared" si="3"/>
        <v>0</v>
      </c>
      <c r="T14" s="3">
        <f t="shared" si="3"/>
        <v>0</v>
      </c>
      <c r="U14" s="3">
        <f t="shared" si="3"/>
        <v>0</v>
      </c>
      <c r="V14" s="3">
        <f t="shared" si="3"/>
        <v>0</v>
      </c>
      <c r="W14" s="3">
        <f t="shared" si="3"/>
        <v>0</v>
      </c>
      <c r="X14">
        <v>1</v>
      </c>
      <c r="Y14" s="9">
        <v>0.87287479544322599</v>
      </c>
    </row>
    <row r="15" spans="2:25" x14ac:dyDescent="0.3">
      <c r="B15">
        <f t="shared" si="4"/>
        <v>5</v>
      </c>
      <c r="C15" s="92">
        <v>3.0300000000000001E-2</v>
      </c>
      <c r="D15" s="3">
        <f t="shared" si="2"/>
        <v>1.5318333333333333E-2</v>
      </c>
      <c r="E15" s="3">
        <f t="shared" si="2"/>
        <v>1.54025E-2</v>
      </c>
      <c r="F15" s="3">
        <f t="shared" si="2"/>
        <v>1.5318333333333333E-2</v>
      </c>
      <c r="G15" s="3">
        <f t="shared" si="2"/>
        <v>1.54025E-2</v>
      </c>
      <c r="H15" s="3">
        <f t="shared" si="2"/>
        <v>1.54025E-2</v>
      </c>
      <c r="I15" s="3">
        <f t="shared" si="2"/>
        <v>1.54025E-2</v>
      </c>
      <c r="J15" s="3">
        <f t="shared" si="2"/>
        <v>1.5318333333333333E-2</v>
      </c>
      <c r="K15" s="3">
        <f t="shared" si="2"/>
        <v>1.54025E-2</v>
      </c>
      <c r="L15" s="3">
        <f t="shared" si="2"/>
        <v>1.5318333333333333E-2</v>
      </c>
      <c r="M15" s="3">
        <f t="shared" si="2"/>
        <v>1.0154025</v>
      </c>
      <c r="N15" s="3">
        <f t="shared" si="3"/>
        <v>0</v>
      </c>
      <c r="O15" s="3">
        <f t="shared" si="3"/>
        <v>0</v>
      </c>
      <c r="P15" s="3">
        <f t="shared" si="3"/>
        <v>0</v>
      </c>
      <c r="Q15" s="3">
        <f t="shared" si="3"/>
        <v>0</v>
      </c>
      <c r="R15" s="3">
        <f t="shared" si="3"/>
        <v>0</v>
      </c>
      <c r="S15" s="3">
        <f t="shared" si="3"/>
        <v>0</v>
      </c>
      <c r="T15" s="3">
        <f t="shared" si="3"/>
        <v>0</v>
      </c>
      <c r="U15" s="3">
        <f t="shared" si="3"/>
        <v>0</v>
      </c>
      <c r="V15" s="3">
        <f t="shared" si="3"/>
        <v>0</v>
      </c>
      <c r="W15" s="3">
        <f t="shared" si="3"/>
        <v>0</v>
      </c>
      <c r="X15">
        <v>1</v>
      </c>
      <c r="Y15" s="9">
        <v>0.85785323527356494</v>
      </c>
    </row>
    <row r="16" spans="2:25" x14ac:dyDescent="0.3">
      <c r="B16" s="10">
        <f t="shared" si="4"/>
        <v>5.5</v>
      </c>
      <c r="C16" s="93">
        <v>3.0675000000000001E-2</v>
      </c>
      <c r="D16" s="3">
        <f t="shared" ref="D16:M25" si="5">+IF(D$4&gt;EDATE($D$2,$B16*12),0,(IF(D$4=EDATE($D$2,12*$B16),1+$C16*D$5,$C16*D$5)))</f>
        <v>1.5507916666666666E-2</v>
      </c>
      <c r="E16" s="3">
        <f t="shared" si="5"/>
        <v>1.5593124999999999E-2</v>
      </c>
      <c r="F16" s="3">
        <f t="shared" si="5"/>
        <v>1.5507916666666666E-2</v>
      </c>
      <c r="G16" s="3">
        <f t="shared" si="5"/>
        <v>1.5593124999999999E-2</v>
      </c>
      <c r="H16" s="3">
        <f t="shared" si="5"/>
        <v>1.5593124999999999E-2</v>
      </c>
      <c r="I16" s="3">
        <f t="shared" si="5"/>
        <v>1.5593124999999999E-2</v>
      </c>
      <c r="J16" s="3">
        <f t="shared" si="5"/>
        <v>1.5507916666666666E-2</v>
      </c>
      <c r="K16" s="3">
        <f t="shared" si="5"/>
        <v>1.5593124999999999E-2</v>
      </c>
      <c r="L16" s="3">
        <f t="shared" si="5"/>
        <v>1.5507916666666666E-2</v>
      </c>
      <c r="M16" s="3">
        <f t="shared" si="5"/>
        <v>1.5593124999999999E-2</v>
      </c>
      <c r="N16" s="3">
        <f t="shared" ref="N16:W25" si="6">+IF(N$4&gt;EDATE($D$2,$B16*12),0,(IF(N$4=EDATE($D$2,12*$B16),1+$C16*N$5,$C16*N$5)))</f>
        <v>1.0155079166666667</v>
      </c>
      <c r="O16" s="3">
        <f t="shared" si="6"/>
        <v>0</v>
      </c>
      <c r="P16" s="3">
        <f t="shared" si="6"/>
        <v>0</v>
      </c>
      <c r="Q16" s="3">
        <f t="shared" si="6"/>
        <v>0</v>
      </c>
      <c r="R16" s="3">
        <f t="shared" si="6"/>
        <v>0</v>
      </c>
      <c r="S16" s="3">
        <f t="shared" si="6"/>
        <v>0</v>
      </c>
      <c r="T16" s="3">
        <f t="shared" si="6"/>
        <v>0</v>
      </c>
      <c r="U16" s="3">
        <f t="shared" si="6"/>
        <v>0</v>
      </c>
      <c r="V16" s="3">
        <f t="shared" si="6"/>
        <v>0</v>
      </c>
      <c r="W16" s="3">
        <f t="shared" si="6"/>
        <v>0</v>
      </c>
      <c r="X16">
        <v>1</v>
      </c>
      <c r="Y16" s="9">
        <v>0.84302050145106688</v>
      </c>
    </row>
    <row r="17" spans="2:25" x14ac:dyDescent="0.3">
      <c r="B17" s="10">
        <f t="shared" si="4"/>
        <v>6</v>
      </c>
      <c r="C17" s="93">
        <v>3.1050000000000001E-2</v>
      </c>
      <c r="D17" s="3">
        <f t="shared" si="5"/>
        <v>1.56975E-2</v>
      </c>
      <c r="E17" s="3">
        <f t="shared" si="5"/>
        <v>1.5783749999999999E-2</v>
      </c>
      <c r="F17" s="3">
        <f t="shared" si="5"/>
        <v>1.56975E-2</v>
      </c>
      <c r="G17" s="3">
        <f t="shared" si="5"/>
        <v>1.5783749999999999E-2</v>
      </c>
      <c r="H17" s="3">
        <f t="shared" si="5"/>
        <v>1.5783749999999999E-2</v>
      </c>
      <c r="I17" s="3">
        <f t="shared" si="5"/>
        <v>1.5783749999999999E-2</v>
      </c>
      <c r="J17" s="3">
        <f t="shared" si="5"/>
        <v>1.56975E-2</v>
      </c>
      <c r="K17" s="3">
        <f t="shared" si="5"/>
        <v>1.5783749999999999E-2</v>
      </c>
      <c r="L17" s="3">
        <f t="shared" si="5"/>
        <v>1.56975E-2</v>
      </c>
      <c r="M17" s="3">
        <f t="shared" si="5"/>
        <v>1.5783749999999999E-2</v>
      </c>
      <c r="N17" s="3">
        <f t="shared" si="6"/>
        <v>1.56975E-2</v>
      </c>
      <c r="O17" s="3">
        <f t="shared" si="6"/>
        <v>1.01578375</v>
      </c>
      <c r="P17" s="3">
        <f t="shared" si="6"/>
        <v>0</v>
      </c>
      <c r="Q17" s="3">
        <f t="shared" si="6"/>
        <v>0</v>
      </c>
      <c r="R17" s="3">
        <f t="shared" si="6"/>
        <v>0</v>
      </c>
      <c r="S17" s="3">
        <f t="shared" si="6"/>
        <v>0</v>
      </c>
      <c r="T17" s="3">
        <f t="shared" si="6"/>
        <v>0</v>
      </c>
      <c r="U17" s="3">
        <f t="shared" si="6"/>
        <v>0</v>
      </c>
      <c r="V17" s="3">
        <f t="shared" si="6"/>
        <v>0</v>
      </c>
      <c r="W17" s="3">
        <f t="shared" si="6"/>
        <v>0</v>
      </c>
      <c r="X17">
        <v>1</v>
      </c>
      <c r="Y17" s="9">
        <v>0.82803198680489831</v>
      </c>
    </row>
    <row r="18" spans="2:25" x14ac:dyDescent="0.3">
      <c r="B18" s="10">
        <f t="shared" si="4"/>
        <v>6.5</v>
      </c>
      <c r="C18" s="93">
        <v>3.1425000000000002E-2</v>
      </c>
      <c r="D18" s="3">
        <f t="shared" si="5"/>
        <v>1.5887083333333333E-2</v>
      </c>
      <c r="E18" s="3">
        <f t="shared" si="5"/>
        <v>1.5974374999999999E-2</v>
      </c>
      <c r="F18" s="3">
        <f t="shared" si="5"/>
        <v>1.5887083333333333E-2</v>
      </c>
      <c r="G18" s="3">
        <f t="shared" si="5"/>
        <v>1.5974374999999999E-2</v>
      </c>
      <c r="H18" s="3">
        <f t="shared" si="5"/>
        <v>1.5974374999999999E-2</v>
      </c>
      <c r="I18" s="3">
        <f t="shared" si="5"/>
        <v>1.5974374999999999E-2</v>
      </c>
      <c r="J18" s="3">
        <f t="shared" si="5"/>
        <v>1.5887083333333333E-2</v>
      </c>
      <c r="K18" s="3">
        <f t="shared" si="5"/>
        <v>1.5974374999999999E-2</v>
      </c>
      <c r="L18" s="3">
        <f t="shared" si="5"/>
        <v>1.5887083333333333E-2</v>
      </c>
      <c r="M18" s="3">
        <f t="shared" si="5"/>
        <v>1.5974374999999999E-2</v>
      </c>
      <c r="N18" s="3">
        <f t="shared" si="6"/>
        <v>1.5887083333333333E-2</v>
      </c>
      <c r="O18" s="3">
        <f t="shared" si="6"/>
        <v>1.5974374999999999E-2</v>
      </c>
      <c r="P18" s="3">
        <f t="shared" si="6"/>
        <v>1.0159743750000001</v>
      </c>
      <c r="Q18" s="3">
        <f t="shared" si="6"/>
        <v>0</v>
      </c>
      <c r="R18" s="3">
        <f t="shared" si="6"/>
        <v>0</v>
      </c>
      <c r="S18" s="3">
        <f t="shared" si="6"/>
        <v>0</v>
      </c>
      <c r="T18" s="3">
        <f t="shared" si="6"/>
        <v>0</v>
      </c>
      <c r="U18" s="3">
        <f t="shared" si="6"/>
        <v>0</v>
      </c>
      <c r="V18" s="3">
        <f t="shared" si="6"/>
        <v>0</v>
      </c>
      <c r="W18" s="3">
        <f t="shared" si="6"/>
        <v>0</v>
      </c>
      <c r="X18">
        <v>1</v>
      </c>
      <c r="Y18" s="9">
        <v>0.81296841609118009</v>
      </c>
    </row>
    <row r="19" spans="2:25" x14ac:dyDescent="0.3">
      <c r="B19">
        <f t="shared" si="4"/>
        <v>7</v>
      </c>
      <c r="C19" s="92">
        <v>3.1800000000000002E-2</v>
      </c>
      <c r="D19" s="3">
        <f t="shared" si="5"/>
        <v>1.6076666666666666E-2</v>
      </c>
      <c r="E19" s="3">
        <f t="shared" si="5"/>
        <v>1.6164999999999999E-2</v>
      </c>
      <c r="F19" s="3">
        <f t="shared" si="5"/>
        <v>1.6076666666666666E-2</v>
      </c>
      <c r="G19" s="3">
        <f t="shared" si="5"/>
        <v>1.6164999999999999E-2</v>
      </c>
      <c r="H19" s="3">
        <f t="shared" si="5"/>
        <v>1.6164999999999999E-2</v>
      </c>
      <c r="I19" s="3">
        <f t="shared" si="5"/>
        <v>1.6164999999999999E-2</v>
      </c>
      <c r="J19" s="3">
        <f t="shared" si="5"/>
        <v>1.6076666666666666E-2</v>
      </c>
      <c r="K19" s="3">
        <f t="shared" si="5"/>
        <v>1.6164999999999999E-2</v>
      </c>
      <c r="L19" s="3">
        <f t="shared" si="5"/>
        <v>1.6076666666666666E-2</v>
      </c>
      <c r="M19" s="3">
        <f t="shared" si="5"/>
        <v>1.6164999999999999E-2</v>
      </c>
      <c r="N19" s="3">
        <f t="shared" si="6"/>
        <v>1.6076666666666666E-2</v>
      </c>
      <c r="O19" s="3">
        <f t="shared" si="6"/>
        <v>1.6164999999999999E-2</v>
      </c>
      <c r="P19" s="3">
        <f t="shared" si="6"/>
        <v>1.6164999999999999E-2</v>
      </c>
      <c r="Q19" s="3">
        <f t="shared" si="6"/>
        <v>1.016165</v>
      </c>
      <c r="R19" s="3">
        <f t="shared" si="6"/>
        <v>0</v>
      </c>
      <c r="S19" s="3">
        <f t="shared" si="6"/>
        <v>0</v>
      </c>
      <c r="T19" s="3">
        <f t="shared" si="6"/>
        <v>0</v>
      </c>
      <c r="U19" s="3">
        <f t="shared" si="6"/>
        <v>0</v>
      </c>
      <c r="V19" s="3">
        <f t="shared" si="6"/>
        <v>0</v>
      </c>
      <c r="W19" s="3">
        <f t="shared" si="6"/>
        <v>0</v>
      </c>
      <c r="X19">
        <v>1</v>
      </c>
      <c r="Y19" s="9">
        <v>0.79783946073220524</v>
      </c>
    </row>
    <row r="20" spans="2:25" x14ac:dyDescent="0.3">
      <c r="B20" s="10">
        <f t="shared" si="4"/>
        <v>7.5</v>
      </c>
      <c r="C20" s="93">
        <v>3.191666666666667E-2</v>
      </c>
      <c r="D20" s="3">
        <f t="shared" si="5"/>
        <v>1.6135648148148149E-2</v>
      </c>
      <c r="E20" s="3">
        <f t="shared" si="5"/>
        <v>1.6224305555555558E-2</v>
      </c>
      <c r="F20" s="3">
        <f t="shared" si="5"/>
        <v>1.6135648148148149E-2</v>
      </c>
      <c r="G20" s="3">
        <f t="shared" si="5"/>
        <v>1.6224305555555558E-2</v>
      </c>
      <c r="H20" s="3">
        <f t="shared" si="5"/>
        <v>1.6224305555555558E-2</v>
      </c>
      <c r="I20" s="3">
        <f t="shared" si="5"/>
        <v>1.6224305555555558E-2</v>
      </c>
      <c r="J20" s="3">
        <f t="shared" si="5"/>
        <v>1.6135648148148149E-2</v>
      </c>
      <c r="K20" s="3">
        <f t="shared" si="5"/>
        <v>1.6224305555555558E-2</v>
      </c>
      <c r="L20" s="3">
        <f t="shared" si="5"/>
        <v>1.6135648148148149E-2</v>
      </c>
      <c r="M20" s="3">
        <f t="shared" si="5"/>
        <v>1.6224305555555558E-2</v>
      </c>
      <c r="N20" s="3">
        <f t="shared" si="6"/>
        <v>1.6135648148148149E-2</v>
      </c>
      <c r="O20" s="3">
        <f t="shared" si="6"/>
        <v>1.6224305555555558E-2</v>
      </c>
      <c r="P20" s="3">
        <f t="shared" si="6"/>
        <v>1.6224305555555558E-2</v>
      </c>
      <c r="Q20" s="3">
        <f t="shared" si="6"/>
        <v>1.6224305555555558E-2</v>
      </c>
      <c r="R20" s="3">
        <f t="shared" si="6"/>
        <v>1.0161356481481481</v>
      </c>
      <c r="S20" s="3">
        <f t="shared" si="6"/>
        <v>0</v>
      </c>
      <c r="T20" s="3">
        <f t="shared" si="6"/>
        <v>0</v>
      </c>
      <c r="U20" s="3">
        <f t="shared" si="6"/>
        <v>0</v>
      </c>
      <c r="V20" s="3">
        <f t="shared" si="6"/>
        <v>0</v>
      </c>
      <c r="W20" s="3">
        <f t="shared" si="6"/>
        <v>0</v>
      </c>
      <c r="X20">
        <v>1</v>
      </c>
      <c r="Y20" s="9">
        <v>0.78444032847147893</v>
      </c>
    </row>
    <row r="21" spans="2:25" x14ac:dyDescent="0.3">
      <c r="B21" s="10">
        <f t="shared" si="4"/>
        <v>8</v>
      </c>
      <c r="C21" s="93">
        <v>3.2033333333333337E-2</v>
      </c>
      <c r="D21" s="3">
        <f t="shared" si="5"/>
        <v>1.6194629629629632E-2</v>
      </c>
      <c r="E21" s="3">
        <f t="shared" si="5"/>
        <v>1.6283611111111113E-2</v>
      </c>
      <c r="F21" s="3">
        <f t="shared" si="5"/>
        <v>1.6194629629629632E-2</v>
      </c>
      <c r="G21" s="3">
        <f t="shared" si="5"/>
        <v>1.6283611111111113E-2</v>
      </c>
      <c r="H21" s="3">
        <f t="shared" si="5"/>
        <v>1.6283611111111113E-2</v>
      </c>
      <c r="I21" s="3">
        <f t="shared" si="5"/>
        <v>1.6283611111111113E-2</v>
      </c>
      <c r="J21" s="3">
        <f t="shared" si="5"/>
        <v>1.6194629629629632E-2</v>
      </c>
      <c r="K21" s="3">
        <f t="shared" si="5"/>
        <v>1.6283611111111113E-2</v>
      </c>
      <c r="L21" s="3">
        <f t="shared" si="5"/>
        <v>1.6194629629629632E-2</v>
      </c>
      <c r="M21" s="3">
        <f t="shared" si="5"/>
        <v>1.6283611111111113E-2</v>
      </c>
      <c r="N21" s="3">
        <f t="shared" si="6"/>
        <v>1.6194629629629632E-2</v>
      </c>
      <c r="O21" s="3">
        <f t="shared" si="6"/>
        <v>1.6283611111111113E-2</v>
      </c>
      <c r="P21" s="3">
        <f t="shared" si="6"/>
        <v>1.6283611111111113E-2</v>
      </c>
      <c r="Q21" s="3">
        <f t="shared" si="6"/>
        <v>1.6283611111111113E-2</v>
      </c>
      <c r="R21" s="3">
        <f t="shared" si="6"/>
        <v>1.6194629629629632E-2</v>
      </c>
      <c r="S21" s="3">
        <f t="shared" si="6"/>
        <v>1.0162836111111111</v>
      </c>
      <c r="T21" s="3">
        <f t="shared" si="6"/>
        <v>0</v>
      </c>
      <c r="U21" s="3">
        <f t="shared" si="6"/>
        <v>0</v>
      </c>
      <c r="V21" s="3">
        <f t="shared" si="6"/>
        <v>0</v>
      </c>
      <c r="W21" s="3">
        <f t="shared" si="6"/>
        <v>0</v>
      </c>
      <c r="X21">
        <v>1</v>
      </c>
      <c r="Y21" s="9">
        <v>0.77109615202266768</v>
      </c>
    </row>
    <row r="22" spans="2:25" x14ac:dyDescent="0.3">
      <c r="B22" s="10">
        <f t="shared" si="4"/>
        <v>8.5</v>
      </c>
      <c r="C22" s="93">
        <v>3.2149999999999998E-2</v>
      </c>
      <c r="D22" s="3">
        <f t="shared" si="5"/>
        <v>1.6253611111111111E-2</v>
      </c>
      <c r="E22" s="3">
        <f t="shared" si="5"/>
        <v>1.6342916666666665E-2</v>
      </c>
      <c r="F22" s="3">
        <f t="shared" si="5"/>
        <v>1.6253611111111111E-2</v>
      </c>
      <c r="G22" s="3">
        <f t="shared" si="5"/>
        <v>1.6342916666666665E-2</v>
      </c>
      <c r="H22" s="3">
        <f t="shared" si="5"/>
        <v>1.6342916666666665E-2</v>
      </c>
      <c r="I22" s="3">
        <f t="shared" si="5"/>
        <v>1.6342916666666665E-2</v>
      </c>
      <c r="J22" s="3">
        <f t="shared" si="5"/>
        <v>1.6253611111111111E-2</v>
      </c>
      <c r="K22" s="3">
        <f t="shared" si="5"/>
        <v>1.6342916666666665E-2</v>
      </c>
      <c r="L22" s="3">
        <f t="shared" si="5"/>
        <v>1.6253611111111111E-2</v>
      </c>
      <c r="M22" s="3">
        <f t="shared" si="5"/>
        <v>1.6342916666666665E-2</v>
      </c>
      <c r="N22" s="3">
        <f t="shared" si="6"/>
        <v>1.6253611111111111E-2</v>
      </c>
      <c r="O22" s="3">
        <f t="shared" si="6"/>
        <v>1.6342916666666665E-2</v>
      </c>
      <c r="P22" s="3">
        <f t="shared" si="6"/>
        <v>1.6342916666666665E-2</v>
      </c>
      <c r="Q22" s="3">
        <f t="shared" si="6"/>
        <v>1.6342916666666665E-2</v>
      </c>
      <c r="R22" s="3">
        <f t="shared" si="6"/>
        <v>1.6253611111111111E-2</v>
      </c>
      <c r="S22" s="3">
        <f t="shared" si="6"/>
        <v>1.6342916666666665E-2</v>
      </c>
      <c r="T22" s="3">
        <f t="shared" si="6"/>
        <v>1.0162536111111111</v>
      </c>
      <c r="U22" s="3">
        <f t="shared" si="6"/>
        <v>0</v>
      </c>
      <c r="V22" s="3">
        <f t="shared" si="6"/>
        <v>0</v>
      </c>
      <c r="W22" s="3">
        <f t="shared" si="6"/>
        <v>0</v>
      </c>
      <c r="X22">
        <v>1</v>
      </c>
      <c r="Y22" s="9">
        <v>0.75794316176138987</v>
      </c>
    </row>
    <row r="23" spans="2:25" x14ac:dyDescent="0.3">
      <c r="B23" s="10">
        <f t="shared" si="4"/>
        <v>9</v>
      </c>
      <c r="C23" s="93">
        <v>3.2266666666666666E-2</v>
      </c>
      <c r="D23" s="3">
        <f t="shared" si="5"/>
        <v>1.631259259259259E-2</v>
      </c>
      <c r="E23" s="3">
        <f t="shared" si="5"/>
        <v>1.6402222222222221E-2</v>
      </c>
      <c r="F23" s="3">
        <f t="shared" si="5"/>
        <v>1.631259259259259E-2</v>
      </c>
      <c r="G23" s="3">
        <f t="shared" si="5"/>
        <v>1.6402222222222221E-2</v>
      </c>
      <c r="H23" s="3">
        <f t="shared" si="5"/>
        <v>1.6402222222222221E-2</v>
      </c>
      <c r="I23" s="3">
        <f t="shared" si="5"/>
        <v>1.6402222222222221E-2</v>
      </c>
      <c r="J23" s="3">
        <f t="shared" si="5"/>
        <v>1.631259259259259E-2</v>
      </c>
      <c r="K23" s="3">
        <f t="shared" si="5"/>
        <v>1.6402222222222221E-2</v>
      </c>
      <c r="L23" s="3">
        <f t="shared" si="5"/>
        <v>1.631259259259259E-2</v>
      </c>
      <c r="M23" s="3">
        <f t="shared" si="5"/>
        <v>1.6402222222222221E-2</v>
      </c>
      <c r="N23" s="3">
        <f t="shared" si="6"/>
        <v>1.631259259259259E-2</v>
      </c>
      <c r="O23" s="3">
        <f t="shared" si="6"/>
        <v>1.6402222222222221E-2</v>
      </c>
      <c r="P23" s="3">
        <f t="shared" si="6"/>
        <v>1.6402222222222221E-2</v>
      </c>
      <c r="Q23" s="3">
        <f t="shared" si="6"/>
        <v>1.6402222222222221E-2</v>
      </c>
      <c r="R23" s="3">
        <f t="shared" si="6"/>
        <v>1.631259259259259E-2</v>
      </c>
      <c r="S23" s="3">
        <f t="shared" si="6"/>
        <v>1.6402222222222221E-2</v>
      </c>
      <c r="T23" s="3">
        <f t="shared" si="6"/>
        <v>1.631259259259259E-2</v>
      </c>
      <c r="U23" s="3">
        <f t="shared" si="6"/>
        <v>1.0164022222222222</v>
      </c>
      <c r="V23" s="3">
        <f t="shared" si="6"/>
        <v>0</v>
      </c>
      <c r="W23" s="3">
        <f t="shared" si="6"/>
        <v>0</v>
      </c>
      <c r="X23">
        <v>1</v>
      </c>
      <c r="Y23" s="9">
        <v>0.74484762403404747</v>
      </c>
    </row>
    <row r="24" spans="2:25" x14ac:dyDescent="0.3">
      <c r="B24" s="10">
        <f t="shared" si="4"/>
        <v>9.5</v>
      </c>
      <c r="C24" s="93">
        <v>3.2383333333333333E-2</v>
      </c>
      <c r="D24" s="3">
        <f t="shared" si="5"/>
        <v>1.6371574074074073E-2</v>
      </c>
      <c r="E24" s="3">
        <f t="shared" si="5"/>
        <v>1.6461527777777776E-2</v>
      </c>
      <c r="F24" s="3">
        <f t="shared" si="5"/>
        <v>1.6371574074074073E-2</v>
      </c>
      <c r="G24" s="3">
        <f t="shared" si="5"/>
        <v>1.6461527777777776E-2</v>
      </c>
      <c r="H24" s="3">
        <f t="shared" si="5"/>
        <v>1.6461527777777776E-2</v>
      </c>
      <c r="I24" s="3">
        <f t="shared" si="5"/>
        <v>1.6461527777777776E-2</v>
      </c>
      <c r="J24" s="3">
        <f t="shared" si="5"/>
        <v>1.6371574074074073E-2</v>
      </c>
      <c r="K24" s="3">
        <f t="shared" si="5"/>
        <v>1.6461527777777776E-2</v>
      </c>
      <c r="L24" s="3">
        <f t="shared" si="5"/>
        <v>1.6371574074074073E-2</v>
      </c>
      <c r="M24" s="3">
        <f t="shared" si="5"/>
        <v>1.6461527777777776E-2</v>
      </c>
      <c r="N24" s="3">
        <f t="shared" si="6"/>
        <v>1.6371574074074073E-2</v>
      </c>
      <c r="O24" s="3">
        <f t="shared" si="6"/>
        <v>1.6461527777777776E-2</v>
      </c>
      <c r="P24" s="3">
        <f t="shared" si="6"/>
        <v>1.6461527777777776E-2</v>
      </c>
      <c r="Q24" s="3">
        <f t="shared" si="6"/>
        <v>1.6461527777777776E-2</v>
      </c>
      <c r="R24" s="3">
        <f t="shared" si="6"/>
        <v>1.6371574074074073E-2</v>
      </c>
      <c r="S24" s="3">
        <f t="shared" si="6"/>
        <v>1.6461527777777776E-2</v>
      </c>
      <c r="T24" s="3">
        <f t="shared" si="6"/>
        <v>1.6371574074074073E-2</v>
      </c>
      <c r="U24" s="3">
        <f t="shared" si="6"/>
        <v>1.6461527777777776E-2</v>
      </c>
      <c r="V24" s="3">
        <f t="shared" si="6"/>
        <v>1.016371574074074</v>
      </c>
      <c r="W24" s="3">
        <f t="shared" si="6"/>
        <v>0</v>
      </c>
      <c r="X24">
        <v>1</v>
      </c>
      <c r="Y24" s="9">
        <v>0.73194202586134161</v>
      </c>
    </row>
    <row r="25" spans="2:25" x14ac:dyDescent="0.3">
      <c r="B25">
        <f t="shared" si="4"/>
        <v>10</v>
      </c>
      <c r="C25" s="92">
        <v>3.2500000000000001E-2</v>
      </c>
      <c r="D25" s="3">
        <f t="shared" si="5"/>
        <v>1.6430555555555556E-2</v>
      </c>
      <c r="E25" s="3">
        <f t="shared" si="5"/>
        <v>1.6520833333333332E-2</v>
      </c>
      <c r="F25" s="3">
        <f t="shared" si="5"/>
        <v>1.6430555555555556E-2</v>
      </c>
      <c r="G25" s="3">
        <f t="shared" si="5"/>
        <v>1.6520833333333332E-2</v>
      </c>
      <c r="H25" s="3">
        <f t="shared" si="5"/>
        <v>1.6520833333333332E-2</v>
      </c>
      <c r="I25" s="3">
        <f t="shared" si="5"/>
        <v>1.6520833333333332E-2</v>
      </c>
      <c r="J25" s="3">
        <f t="shared" si="5"/>
        <v>1.6430555555555556E-2</v>
      </c>
      <c r="K25" s="3">
        <f t="shared" si="5"/>
        <v>1.6520833333333332E-2</v>
      </c>
      <c r="L25" s="3">
        <f t="shared" si="5"/>
        <v>1.6430555555555556E-2</v>
      </c>
      <c r="M25" s="3">
        <f t="shared" si="5"/>
        <v>1.6520833333333332E-2</v>
      </c>
      <c r="N25" s="3">
        <f t="shared" si="6"/>
        <v>1.6430555555555556E-2</v>
      </c>
      <c r="O25" s="3">
        <f t="shared" si="6"/>
        <v>1.6520833333333332E-2</v>
      </c>
      <c r="P25" s="3">
        <f t="shared" si="6"/>
        <v>1.6520833333333332E-2</v>
      </c>
      <c r="Q25" s="3">
        <f t="shared" si="6"/>
        <v>1.6520833333333332E-2</v>
      </c>
      <c r="R25" s="3">
        <f t="shared" si="6"/>
        <v>1.6430555555555556E-2</v>
      </c>
      <c r="S25" s="3">
        <f t="shared" si="6"/>
        <v>1.6520833333333332E-2</v>
      </c>
      <c r="T25" s="3">
        <f t="shared" si="6"/>
        <v>1.6430555555555556E-2</v>
      </c>
      <c r="U25" s="3">
        <f t="shared" si="6"/>
        <v>1.6520833333333332E-2</v>
      </c>
      <c r="V25" s="3">
        <f t="shared" si="6"/>
        <v>1.6430555555555556E-2</v>
      </c>
      <c r="W25" s="3">
        <f t="shared" si="6"/>
        <v>1.0165208333333333</v>
      </c>
      <c r="X25">
        <v>1</v>
      </c>
      <c r="Y25" s="9">
        <v>0.71909623077858698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2B7DCB-A9AE-4854-A7A8-75F45C14DEFA}">
  <sheetPr codeName="Sheet3"/>
  <dimension ref="B1:AB37"/>
  <sheetViews>
    <sheetView showGridLines="0" zoomScale="70" zoomScaleNormal="70" workbookViewId="0">
      <selection activeCell="J32" sqref="J32"/>
    </sheetView>
  </sheetViews>
  <sheetFormatPr defaultRowHeight="14.4" x14ac:dyDescent="0.3"/>
  <cols>
    <col min="1" max="1" width="3.21875" customWidth="1"/>
    <col min="2" max="3" width="15.6640625" bestFit="1" customWidth="1"/>
    <col min="4" max="4" width="3.21875" customWidth="1"/>
    <col min="5" max="5" width="5" bestFit="1" customWidth="1"/>
    <col min="6" max="6" width="10.109375" bestFit="1" customWidth="1"/>
    <col min="7" max="26" width="11.88671875" bestFit="1" customWidth="1"/>
    <col min="27" max="27" width="10.21875" hidden="1" customWidth="1"/>
    <col min="28" max="28" width="10" customWidth="1"/>
  </cols>
  <sheetData>
    <row r="1" spans="2:28" ht="15" thickBot="1" x14ac:dyDescent="0.35">
      <c r="H1" s="8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2:28" ht="15" thickTop="1" x14ac:dyDescent="0.3">
      <c r="E2" s="18"/>
      <c r="F2" s="19" t="s">
        <v>3</v>
      </c>
      <c r="G2" s="20">
        <f>+C6</f>
        <v>41713</v>
      </c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21"/>
      <c r="AB2" s="22"/>
    </row>
    <row r="3" spans="2:28" x14ac:dyDescent="0.3">
      <c r="E3" s="23"/>
      <c r="F3" s="56" t="s">
        <v>19</v>
      </c>
      <c r="G3" s="57">
        <v>1</v>
      </c>
      <c r="H3" s="7" t="s">
        <v>35</v>
      </c>
      <c r="J3" s="56"/>
      <c r="K3" s="56"/>
      <c r="L3" s="56"/>
      <c r="M3" s="56"/>
      <c r="N3" s="56"/>
      <c r="O3" s="56"/>
      <c r="P3" s="56"/>
      <c r="Q3" s="56"/>
      <c r="R3" s="56"/>
      <c r="S3" s="56"/>
      <c r="T3" s="56"/>
      <c r="U3" s="56"/>
      <c r="V3" s="56"/>
      <c r="W3" s="56"/>
      <c r="X3" s="56"/>
      <c r="Y3" s="56"/>
      <c r="Z3" s="56"/>
      <c r="AA3" s="35"/>
      <c r="AB3" s="26"/>
    </row>
    <row r="4" spans="2:28" ht="18.600000000000001" thickBot="1" x14ac:dyDescent="0.4">
      <c r="B4" s="94" t="s">
        <v>14</v>
      </c>
      <c r="C4" s="94"/>
      <c r="E4" s="23"/>
      <c r="F4" s="24" t="s">
        <v>5</v>
      </c>
      <c r="G4" s="41">
        <f>+EDATE(G2,6)</f>
        <v>41897</v>
      </c>
      <c r="H4" s="42">
        <f>+EDATE(G4,6)</f>
        <v>42078</v>
      </c>
      <c r="I4" s="42">
        <f t="shared" ref="I4:Z4" si="0">+EDATE(H4,6)</f>
        <v>42262</v>
      </c>
      <c r="J4" s="42">
        <f t="shared" si="0"/>
        <v>42444</v>
      </c>
      <c r="K4" s="42">
        <f t="shared" si="0"/>
        <v>42628</v>
      </c>
      <c r="L4" s="42">
        <f t="shared" si="0"/>
        <v>42809</v>
      </c>
      <c r="M4" s="42">
        <f t="shared" si="0"/>
        <v>42993</v>
      </c>
      <c r="N4" s="42">
        <f t="shared" si="0"/>
        <v>43174</v>
      </c>
      <c r="O4" s="42">
        <f t="shared" si="0"/>
        <v>43358</v>
      </c>
      <c r="P4" s="42">
        <f t="shared" si="0"/>
        <v>43539</v>
      </c>
      <c r="Q4" s="42">
        <f t="shared" si="0"/>
        <v>43723</v>
      </c>
      <c r="R4" s="42">
        <f t="shared" si="0"/>
        <v>43905</v>
      </c>
      <c r="S4" s="42">
        <f t="shared" si="0"/>
        <v>44089</v>
      </c>
      <c r="T4" s="42">
        <f t="shared" si="0"/>
        <v>44270</v>
      </c>
      <c r="U4" s="42">
        <f t="shared" si="0"/>
        <v>44454</v>
      </c>
      <c r="V4" s="42">
        <f t="shared" si="0"/>
        <v>44635</v>
      </c>
      <c r="W4" s="42">
        <f t="shared" si="0"/>
        <v>44819</v>
      </c>
      <c r="X4" s="42">
        <f t="shared" si="0"/>
        <v>45000</v>
      </c>
      <c r="Y4" s="42">
        <f t="shared" si="0"/>
        <v>45184</v>
      </c>
      <c r="Z4" s="43">
        <f t="shared" si="0"/>
        <v>45366</v>
      </c>
      <c r="AA4" s="25"/>
      <c r="AB4" s="26"/>
    </row>
    <row r="5" spans="2:28" ht="15" thickTop="1" x14ac:dyDescent="0.3">
      <c r="B5" s="17" t="s">
        <v>10</v>
      </c>
      <c r="E5" s="27" t="s">
        <v>0</v>
      </c>
      <c r="F5" s="24" t="s">
        <v>1</v>
      </c>
      <c r="G5" s="44">
        <f>+YEARFRAC(G2,G4,$G$3)</f>
        <v>0.50410958904109593</v>
      </c>
      <c r="H5" s="45">
        <f>+YEARFRAC(G4,H4,$G$3)</f>
        <v>0.49589041095890413</v>
      </c>
      <c r="I5" s="45">
        <f t="shared" ref="I5:Z5" si="1">+YEARFRAC(H4,I4,$G$3)</f>
        <v>0.50410958904109593</v>
      </c>
      <c r="J5" s="45">
        <f t="shared" si="1"/>
        <v>0.49726775956284153</v>
      </c>
      <c r="K5" s="45">
        <f t="shared" si="1"/>
        <v>0.50273224043715847</v>
      </c>
      <c r="L5" s="45">
        <f t="shared" si="1"/>
        <v>0.49589041095890413</v>
      </c>
      <c r="M5" s="45">
        <f t="shared" si="1"/>
        <v>0.50410958904109593</v>
      </c>
      <c r="N5" s="45">
        <f t="shared" si="1"/>
        <v>0.49589041095890413</v>
      </c>
      <c r="O5" s="45">
        <f t="shared" si="1"/>
        <v>0.50410958904109593</v>
      </c>
      <c r="P5" s="45">
        <f t="shared" si="1"/>
        <v>0.49589041095890413</v>
      </c>
      <c r="Q5" s="45">
        <f t="shared" si="1"/>
        <v>0.50410958904109593</v>
      </c>
      <c r="R5" s="45">
        <f t="shared" si="1"/>
        <v>0.49726775956284153</v>
      </c>
      <c r="S5" s="45">
        <f t="shared" si="1"/>
        <v>0.50273224043715847</v>
      </c>
      <c r="T5" s="45">
        <f t="shared" si="1"/>
        <v>0.49589041095890413</v>
      </c>
      <c r="U5" s="45">
        <f t="shared" si="1"/>
        <v>0.50410958904109593</v>
      </c>
      <c r="V5" s="45">
        <f t="shared" si="1"/>
        <v>0.49589041095890413</v>
      </c>
      <c r="W5" s="45">
        <f t="shared" si="1"/>
        <v>0.50410958904109593</v>
      </c>
      <c r="X5" s="45">
        <f t="shared" si="1"/>
        <v>0.49589041095890413</v>
      </c>
      <c r="Y5" s="45">
        <f t="shared" si="1"/>
        <v>0.50410958904109593</v>
      </c>
      <c r="Z5" s="46">
        <f t="shared" si="1"/>
        <v>0.49726775956284153</v>
      </c>
      <c r="AA5" s="28" t="s">
        <v>4</v>
      </c>
      <c r="AB5" s="62" t="s">
        <v>20</v>
      </c>
    </row>
    <row r="6" spans="2:28" x14ac:dyDescent="0.3">
      <c r="B6" s="2" t="s">
        <v>3</v>
      </c>
      <c r="C6" s="15">
        <v>41713</v>
      </c>
      <c r="E6" s="29">
        <v>0.5</v>
      </c>
      <c r="F6" s="30">
        <v>0.02</v>
      </c>
      <c r="G6" s="47">
        <f t="shared" ref="G6:P15" si="2">+IF(G$4&gt;EDATE($G$2,$E6*12),0,(IF(G$4=EDATE($G$2,12*$E6),1+$F6*G$5,$F6*G$5)))</f>
        <v>1.0100821917808218</v>
      </c>
      <c r="H6" s="48">
        <f t="shared" si="2"/>
        <v>0</v>
      </c>
      <c r="I6" s="48">
        <f t="shared" si="2"/>
        <v>0</v>
      </c>
      <c r="J6" s="48">
        <f t="shared" si="2"/>
        <v>0</v>
      </c>
      <c r="K6" s="48">
        <f t="shared" si="2"/>
        <v>0</v>
      </c>
      <c r="L6" s="48">
        <f t="shared" si="2"/>
        <v>0</v>
      </c>
      <c r="M6" s="48">
        <f t="shared" si="2"/>
        <v>0</v>
      </c>
      <c r="N6" s="48">
        <f t="shared" si="2"/>
        <v>0</v>
      </c>
      <c r="O6" s="48">
        <f t="shared" si="2"/>
        <v>0</v>
      </c>
      <c r="P6" s="48">
        <f t="shared" si="2"/>
        <v>0</v>
      </c>
      <c r="Q6" s="48">
        <f t="shared" ref="Q6:Z15" si="3">+IF(Q$4&gt;EDATE($G$2,$E6*12),0,(IF(Q$4=EDATE($G$2,12*$E6),1+$F6*Q$5,$F6*Q$5)))</f>
        <v>0</v>
      </c>
      <c r="R6" s="48">
        <f t="shared" si="3"/>
        <v>0</v>
      </c>
      <c r="S6" s="48">
        <f t="shared" si="3"/>
        <v>0</v>
      </c>
      <c r="T6" s="48">
        <f t="shared" si="3"/>
        <v>0</v>
      </c>
      <c r="U6" s="48">
        <f t="shared" si="3"/>
        <v>0</v>
      </c>
      <c r="V6" s="48">
        <f t="shared" si="3"/>
        <v>0</v>
      </c>
      <c r="W6" s="48">
        <f t="shared" si="3"/>
        <v>0</v>
      </c>
      <c r="X6" s="48">
        <f t="shared" si="3"/>
        <v>0</v>
      </c>
      <c r="Y6" s="48">
        <f t="shared" si="3"/>
        <v>0</v>
      </c>
      <c r="Z6" s="49">
        <f t="shared" si="3"/>
        <v>0</v>
      </c>
      <c r="AA6" s="31">
        <v>1</v>
      </c>
      <c r="AB6" s="32">
        <f t="array" ref="AB6:AB25">+MMULT(MINVERSE(G6:Z25),AA6:AA25)</f>
        <v>0.99001844417923413</v>
      </c>
    </row>
    <row r="7" spans="2:28" x14ac:dyDescent="0.3">
      <c r="B7" s="2" t="s">
        <v>16</v>
      </c>
      <c r="C7" s="40">
        <v>1000000</v>
      </c>
      <c r="E7" s="58">
        <v>1</v>
      </c>
      <c r="F7" s="59">
        <v>2.1499999999999998E-2</v>
      </c>
      <c r="G7" s="60">
        <f t="shared" si="2"/>
        <v>1.0838356164383561E-2</v>
      </c>
      <c r="H7" s="61">
        <f t="shared" si="2"/>
        <v>1.0106616438356164</v>
      </c>
      <c r="I7" s="61">
        <f t="shared" si="2"/>
        <v>0</v>
      </c>
      <c r="J7" s="61">
        <f t="shared" si="2"/>
        <v>0</v>
      </c>
      <c r="K7" s="61">
        <f t="shared" si="2"/>
        <v>0</v>
      </c>
      <c r="L7" s="61">
        <f t="shared" si="2"/>
        <v>0</v>
      </c>
      <c r="M7" s="61">
        <f t="shared" si="2"/>
        <v>0</v>
      </c>
      <c r="N7" s="61">
        <f t="shared" si="2"/>
        <v>0</v>
      </c>
      <c r="O7" s="61">
        <f t="shared" si="2"/>
        <v>0</v>
      </c>
      <c r="P7" s="61">
        <f t="shared" si="2"/>
        <v>0</v>
      </c>
      <c r="Q7" s="61">
        <f t="shared" si="3"/>
        <v>0</v>
      </c>
      <c r="R7" s="61">
        <f t="shared" si="3"/>
        <v>0</v>
      </c>
      <c r="S7" s="51">
        <f t="shared" si="3"/>
        <v>0</v>
      </c>
      <c r="T7" s="51">
        <f t="shared" si="3"/>
        <v>0</v>
      </c>
      <c r="U7" s="51">
        <f t="shared" si="3"/>
        <v>0</v>
      </c>
      <c r="V7" s="51">
        <f t="shared" si="3"/>
        <v>0</v>
      </c>
      <c r="W7" s="51">
        <f t="shared" si="3"/>
        <v>0</v>
      </c>
      <c r="X7" s="51">
        <f t="shared" si="3"/>
        <v>0</v>
      </c>
      <c r="Y7" s="51">
        <f t="shared" si="3"/>
        <v>0</v>
      </c>
      <c r="Z7" s="52">
        <f t="shared" si="3"/>
        <v>0</v>
      </c>
      <c r="AA7" s="35">
        <v>1</v>
      </c>
      <c r="AB7" s="32">
        <v>0.97883384961384845</v>
      </c>
    </row>
    <row r="8" spans="2:28" ht="15.6" x14ac:dyDescent="0.35">
      <c r="B8" s="2" t="s">
        <v>15</v>
      </c>
      <c r="C8">
        <v>1</v>
      </c>
      <c r="E8" s="29">
        <f>+E7+0.5</f>
        <v>1.5</v>
      </c>
      <c r="F8" s="30">
        <v>2.1999999999999999E-2</v>
      </c>
      <c r="G8" s="47">
        <f t="shared" si="2"/>
        <v>1.1090410958904109E-2</v>
      </c>
      <c r="H8" s="48">
        <f t="shared" si="2"/>
        <v>1.090958904109589E-2</v>
      </c>
      <c r="I8" s="48">
        <f t="shared" si="2"/>
        <v>1.0110904109589041</v>
      </c>
      <c r="J8" s="48">
        <f t="shared" si="2"/>
        <v>0</v>
      </c>
      <c r="K8" s="48">
        <f t="shared" si="2"/>
        <v>0</v>
      </c>
      <c r="L8" s="48">
        <f t="shared" si="2"/>
        <v>0</v>
      </c>
      <c r="M8" s="48">
        <f t="shared" si="2"/>
        <v>0</v>
      </c>
      <c r="N8" s="48">
        <f t="shared" si="2"/>
        <v>0</v>
      </c>
      <c r="O8" s="48">
        <f t="shared" si="2"/>
        <v>0</v>
      </c>
      <c r="P8" s="48">
        <f t="shared" si="2"/>
        <v>0</v>
      </c>
      <c r="Q8" s="48">
        <f t="shared" si="3"/>
        <v>0</v>
      </c>
      <c r="R8" s="48">
        <f t="shared" si="3"/>
        <v>0</v>
      </c>
      <c r="S8" s="48">
        <f t="shared" si="3"/>
        <v>0</v>
      </c>
      <c r="T8" s="48">
        <f t="shared" si="3"/>
        <v>0</v>
      </c>
      <c r="U8" s="48">
        <f t="shared" si="3"/>
        <v>0</v>
      </c>
      <c r="V8" s="48">
        <f t="shared" si="3"/>
        <v>0</v>
      </c>
      <c r="W8" s="48">
        <f t="shared" si="3"/>
        <v>0</v>
      </c>
      <c r="X8" s="48">
        <f t="shared" si="3"/>
        <v>0</v>
      </c>
      <c r="Y8" s="48">
        <f t="shared" si="3"/>
        <v>0</v>
      </c>
      <c r="Z8" s="49">
        <f t="shared" si="3"/>
        <v>0</v>
      </c>
      <c r="AA8" s="31">
        <v>1</v>
      </c>
      <c r="AB8" s="32">
        <v>0.96761041639244794</v>
      </c>
    </row>
    <row r="9" spans="2:28" x14ac:dyDescent="0.3">
      <c r="B9" s="2" t="s">
        <v>9</v>
      </c>
      <c r="C9">
        <v>5</v>
      </c>
      <c r="E9" s="23">
        <f t="shared" ref="E9:E25" si="4">+E8+0.5</f>
        <v>2</v>
      </c>
      <c r="F9" s="34">
        <v>2.2499999999999999E-2</v>
      </c>
      <c r="G9" s="50">
        <f t="shared" si="2"/>
        <v>1.1342465753424657E-2</v>
      </c>
      <c r="H9" s="51">
        <f t="shared" si="2"/>
        <v>1.1157534246575342E-2</v>
      </c>
      <c r="I9" s="51">
        <f t="shared" si="2"/>
        <v>1.1342465753424657E-2</v>
      </c>
      <c r="J9" s="51">
        <f t="shared" si="2"/>
        <v>1.011188524590164</v>
      </c>
      <c r="K9" s="51">
        <f t="shared" si="2"/>
        <v>0</v>
      </c>
      <c r="L9" s="51">
        <f t="shared" si="2"/>
        <v>0</v>
      </c>
      <c r="M9" s="51">
        <f t="shared" si="2"/>
        <v>0</v>
      </c>
      <c r="N9" s="51">
        <f t="shared" si="2"/>
        <v>0</v>
      </c>
      <c r="O9" s="51">
        <f t="shared" si="2"/>
        <v>0</v>
      </c>
      <c r="P9" s="51">
        <f t="shared" si="2"/>
        <v>0</v>
      </c>
      <c r="Q9" s="51">
        <f t="shared" si="3"/>
        <v>0</v>
      </c>
      <c r="R9" s="51">
        <f t="shared" si="3"/>
        <v>0</v>
      </c>
      <c r="S9" s="51">
        <f t="shared" si="3"/>
        <v>0</v>
      </c>
      <c r="T9" s="51">
        <f t="shared" si="3"/>
        <v>0</v>
      </c>
      <c r="U9" s="51">
        <f t="shared" si="3"/>
        <v>0</v>
      </c>
      <c r="V9" s="51">
        <f t="shared" si="3"/>
        <v>0</v>
      </c>
      <c r="W9" s="51">
        <f t="shared" si="3"/>
        <v>0</v>
      </c>
      <c r="X9" s="51">
        <f t="shared" si="3"/>
        <v>0</v>
      </c>
      <c r="Y9" s="51">
        <f t="shared" si="3"/>
        <v>0</v>
      </c>
      <c r="Z9" s="52">
        <f t="shared" si="3"/>
        <v>0</v>
      </c>
      <c r="AA9" s="35">
        <v>1</v>
      </c>
      <c r="AB9" s="32">
        <v>0.9561760897990329</v>
      </c>
    </row>
    <row r="10" spans="2:28" x14ac:dyDescent="0.3">
      <c r="B10" s="2" t="s">
        <v>12</v>
      </c>
      <c r="C10" s="1">
        <v>0.2</v>
      </c>
      <c r="E10" s="29">
        <f t="shared" si="4"/>
        <v>2.5</v>
      </c>
      <c r="F10" s="30">
        <v>2.3E-2</v>
      </c>
      <c r="G10" s="47">
        <f t="shared" si="2"/>
        <v>1.1594520547945205E-2</v>
      </c>
      <c r="H10" s="48">
        <f t="shared" si="2"/>
        <v>1.1405479452054794E-2</v>
      </c>
      <c r="I10" s="48">
        <f t="shared" si="2"/>
        <v>1.1594520547945205E-2</v>
      </c>
      <c r="J10" s="48">
        <f t="shared" si="2"/>
        <v>1.1437158469945355E-2</v>
      </c>
      <c r="K10" s="48">
        <f t="shared" si="2"/>
        <v>1.0115628415300546</v>
      </c>
      <c r="L10" s="48">
        <f t="shared" si="2"/>
        <v>0</v>
      </c>
      <c r="M10" s="48">
        <f t="shared" si="2"/>
        <v>0</v>
      </c>
      <c r="N10" s="48">
        <f t="shared" si="2"/>
        <v>0</v>
      </c>
      <c r="O10" s="48">
        <f t="shared" si="2"/>
        <v>0</v>
      </c>
      <c r="P10" s="48">
        <f t="shared" si="2"/>
        <v>0</v>
      </c>
      <c r="Q10" s="48">
        <f t="shared" si="3"/>
        <v>0</v>
      </c>
      <c r="R10" s="48">
        <f t="shared" si="3"/>
        <v>0</v>
      </c>
      <c r="S10" s="48">
        <f t="shared" si="3"/>
        <v>0</v>
      </c>
      <c r="T10" s="48">
        <f t="shared" si="3"/>
        <v>0</v>
      </c>
      <c r="U10" s="48">
        <f t="shared" si="3"/>
        <v>0</v>
      </c>
      <c r="V10" s="48">
        <f t="shared" si="3"/>
        <v>0</v>
      </c>
      <c r="W10" s="48">
        <f t="shared" si="3"/>
        <v>0</v>
      </c>
      <c r="X10" s="48">
        <f t="shared" si="3"/>
        <v>0</v>
      </c>
      <c r="Y10" s="48">
        <f t="shared" si="3"/>
        <v>0</v>
      </c>
      <c r="Z10" s="49">
        <f t="shared" si="3"/>
        <v>0</v>
      </c>
      <c r="AA10" s="31">
        <v>1</v>
      </c>
      <c r="AB10" s="32">
        <v>0.94428362323303106</v>
      </c>
    </row>
    <row r="11" spans="2:28" x14ac:dyDescent="0.3">
      <c r="B11" s="2" t="s">
        <v>13</v>
      </c>
      <c r="C11" s="4">
        <v>4.4999999999999998E-2</v>
      </c>
      <c r="E11" s="23">
        <f t="shared" si="4"/>
        <v>3</v>
      </c>
      <c r="F11" s="34">
        <v>2.4E-2</v>
      </c>
      <c r="G11" s="50">
        <f t="shared" si="2"/>
        <v>1.2098630136986303E-2</v>
      </c>
      <c r="H11" s="51">
        <f t="shared" si="2"/>
        <v>1.1901369863013699E-2</v>
      </c>
      <c r="I11" s="51">
        <f t="shared" si="2"/>
        <v>1.2098630136986303E-2</v>
      </c>
      <c r="J11" s="51">
        <f t="shared" si="2"/>
        <v>1.1934426229508197E-2</v>
      </c>
      <c r="K11" s="51">
        <f t="shared" si="2"/>
        <v>1.2065573770491804E-2</v>
      </c>
      <c r="L11" s="51">
        <f t="shared" si="2"/>
        <v>1.0119013698630137</v>
      </c>
      <c r="M11" s="51">
        <f t="shared" si="2"/>
        <v>0</v>
      </c>
      <c r="N11" s="51">
        <f t="shared" si="2"/>
        <v>0</v>
      </c>
      <c r="O11" s="51">
        <f t="shared" si="2"/>
        <v>0</v>
      </c>
      <c r="P11" s="51">
        <f t="shared" si="2"/>
        <v>0</v>
      </c>
      <c r="Q11" s="51">
        <f t="shared" si="3"/>
        <v>0</v>
      </c>
      <c r="R11" s="51">
        <f t="shared" si="3"/>
        <v>0</v>
      </c>
      <c r="S11" s="51">
        <f t="shared" si="3"/>
        <v>0</v>
      </c>
      <c r="T11" s="51">
        <f t="shared" si="3"/>
        <v>0</v>
      </c>
      <c r="U11" s="51">
        <f t="shared" si="3"/>
        <v>0</v>
      </c>
      <c r="V11" s="51">
        <f t="shared" si="3"/>
        <v>0</v>
      </c>
      <c r="W11" s="51">
        <f t="shared" si="3"/>
        <v>0</v>
      </c>
      <c r="X11" s="51">
        <f t="shared" si="3"/>
        <v>0</v>
      </c>
      <c r="Y11" s="51">
        <f t="shared" si="3"/>
        <v>0</v>
      </c>
      <c r="Z11" s="52">
        <f t="shared" si="3"/>
        <v>0</v>
      </c>
      <c r="AA11" s="35">
        <v>1</v>
      </c>
      <c r="AB11" s="32">
        <v>0.93078357251038635</v>
      </c>
    </row>
    <row r="12" spans="2:28" x14ac:dyDescent="0.3">
      <c r="B12" s="17" t="s">
        <v>24</v>
      </c>
      <c r="C12" s="4"/>
      <c r="E12" s="29">
        <f t="shared" si="4"/>
        <v>3.5</v>
      </c>
      <c r="F12" s="30">
        <v>2.4500000000000001E-2</v>
      </c>
      <c r="G12" s="47">
        <f t="shared" si="2"/>
        <v>1.2350684931506851E-2</v>
      </c>
      <c r="H12" s="48">
        <f t="shared" si="2"/>
        <v>1.2149315068493151E-2</v>
      </c>
      <c r="I12" s="48">
        <f t="shared" si="2"/>
        <v>1.2350684931506851E-2</v>
      </c>
      <c r="J12" s="48">
        <f t="shared" si="2"/>
        <v>1.2183060109289618E-2</v>
      </c>
      <c r="K12" s="48">
        <f t="shared" si="2"/>
        <v>1.2316939890710383E-2</v>
      </c>
      <c r="L12" s="48">
        <f t="shared" si="2"/>
        <v>1.2149315068493151E-2</v>
      </c>
      <c r="M12" s="48">
        <f t="shared" si="2"/>
        <v>1.0123506849315069</v>
      </c>
      <c r="N12" s="48">
        <f t="shared" si="2"/>
        <v>0</v>
      </c>
      <c r="O12" s="48">
        <f t="shared" si="2"/>
        <v>0</v>
      </c>
      <c r="P12" s="48">
        <f t="shared" si="2"/>
        <v>0</v>
      </c>
      <c r="Q12" s="48">
        <f t="shared" si="3"/>
        <v>0</v>
      </c>
      <c r="R12" s="48">
        <f t="shared" si="3"/>
        <v>0</v>
      </c>
      <c r="S12" s="48">
        <f t="shared" si="3"/>
        <v>0</v>
      </c>
      <c r="T12" s="48">
        <f t="shared" si="3"/>
        <v>0</v>
      </c>
      <c r="U12" s="48">
        <f t="shared" si="3"/>
        <v>0</v>
      </c>
      <c r="V12" s="48">
        <f t="shared" si="3"/>
        <v>0</v>
      </c>
      <c r="W12" s="48">
        <f t="shared" si="3"/>
        <v>0</v>
      </c>
      <c r="X12" s="48">
        <f t="shared" si="3"/>
        <v>0</v>
      </c>
      <c r="Y12" s="48">
        <f t="shared" si="3"/>
        <v>0</v>
      </c>
      <c r="Z12" s="49">
        <f t="shared" si="3"/>
        <v>0</v>
      </c>
      <c r="AA12" s="31">
        <v>1</v>
      </c>
      <c r="AB12" s="32">
        <v>0.9180035904921916</v>
      </c>
    </row>
    <row r="13" spans="2:28" x14ac:dyDescent="0.3">
      <c r="B13" s="2" t="s">
        <v>6</v>
      </c>
      <c r="C13" s="16">
        <f>+_xlfn.XLOOKUP($C$8,E6:E25,AB6:AB25)</f>
        <v>0.97883384961384845</v>
      </c>
      <c r="E13" s="29">
        <f t="shared" si="4"/>
        <v>4</v>
      </c>
      <c r="F13" s="30">
        <v>2.5999999999999999E-2</v>
      </c>
      <c r="G13" s="47">
        <f t="shared" si="2"/>
        <v>1.3106849315068494E-2</v>
      </c>
      <c r="H13" s="48">
        <f t="shared" si="2"/>
        <v>1.2893150684931506E-2</v>
      </c>
      <c r="I13" s="48">
        <f t="shared" si="2"/>
        <v>1.3106849315068494E-2</v>
      </c>
      <c r="J13" s="48">
        <f t="shared" si="2"/>
        <v>1.292896174863388E-2</v>
      </c>
      <c r="K13" s="48">
        <f t="shared" si="2"/>
        <v>1.3071038251366119E-2</v>
      </c>
      <c r="L13" s="48">
        <f t="shared" si="2"/>
        <v>1.2893150684931506E-2</v>
      </c>
      <c r="M13" s="48">
        <f t="shared" si="2"/>
        <v>1.3106849315068494E-2</v>
      </c>
      <c r="N13" s="48">
        <f t="shared" si="2"/>
        <v>1.0128931506849315</v>
      </c>
      <c r="O13" s="48">
        <f t="shared" si="2"/>
        <v>0</v>
      </c>
      <c r="P13" s="48">
        <f t="shared" si="2"/>
        <v>0</v>
      </c>
      <c r="Q13" s="48">
        <f t="shared" si="3"/>
        <v>0</v>
      </c>
      <c r="R13" s="48">
        <f t="shared" si="3"/>
        <v>0</v>
      </c>
      <c r="S13" s="48">
        <f t="shared" si="3"/>
        <v>0</v>
      </c>
      <c r="T13" s="48">
        <f t="shared" si="3"/>
        <v>0</v>
      </c>
      <c r="U13" s="48">
        <f t="shared" si="3"/>
        <v>0</v>
      </c>
      <c r="V13" s="48">
        <f t="shared" si="3"/>
        <v>0</v>
      </c>
      <c r="W13" s="48">
        <f t="shared" si="3"/>
        <v>0</v>
      </c>
      <c r="X13" s="48">
        <f t="shared" si="3"/>
        <v>0</v>
      </c>
      <c r="Y13" s="48">
        <f t="shared" si="3"/>
        <v>0</v>
      </c>
      <c r="Z13" s="49">
        <f t="shared" si="3"/>
        <v>0</v>
      </c>
      <c r="AA13" s="31">
        <v>1</v>
      </c>
      <c r="AB13" s="32">
        <v>0.90136200599007676</v>
      </c>
    </row>
    <row r="14" spans="2:28" x14ac:dyDescent="0.3">
      <c r="B14" s="2" t="s">
        <v>7</v>
      </c>
      <c r="C14" s="16">
        <f>+_xlfn.XLOOKUP($C$9+1,E6:E25,AB6:AB25)</f>
        <v>0.81863324540482874</v>
      </c>
      <c r="E14" s="29">
        <f t="shared" si="4"/>
        <v>4.5</v>
      </c>
      <c r="F14" s="30">
        <v>2.8000000000000001E-2</v>
      </c>
      <c r="G14" s="47">
        <f t="shared" si="2"/>
        <v>1.4115068493150687E-2</v>
      </c>
      <c r="H14" s="48">
        <f t="shared" si="2"/>
        <v>1.3884931506849316E-2</v>
      </c>
      <c r="I14" s="48">
        <f t="shared" si="2"/>
        <v>1.4115068493150687E-2</v>
      </c>
      <c r="J14" s="48">
        <f t="shared" si="2"/>
        <v>1.3923497267759563E-2</v>
      </c>
      <c r="K14" s="48">
        <f t="shared" si="2"/>
        <v>1.4076502732240438E-2</v>
      </c>
      <c r="L14" s="48">
        <f t="shared" si="2"/>
        <v>1.3884931506849316E-2</v>
      </c>
      <c r="M14" s="48">
        <f t="shared" si="2"/>
        <v>1.4115068493150687E-2</v>
      </c>
      <c r="N14" s="48">
        <f t="shared" si="2"/>
        <v>1.3884931506849316E-2</v>
      </c>
      <c r="O14" s="48">
        <f t="shared" si="2"/>
        <v>1.0141150684931506</v>
      </c>
      <c r="P14" s="48">
        <f t="shared" si="2"/>
        <v>0</v>
      </c>
      <c r="Q14" s="48">
        <f t="shared" si="3"/>
        <v>0</v>
      </c>
      <c r="R14" s="48">
        <f t="shared" si="3"/>
        <v>0</v>
      </c>
      <c r="S14" s="48">
        <f t="shared" si="3"/>
        <v>0</v>
      </c>
      <c r="T14" s="48">
        <f t="shared" si="3"/>
        <v>0</v>
      </c>
      <c r="U14" s="48">
        <f t="shared" si="3"/>
        <v>0</v>
      </c>
      <c r="V14" s="48">
        <f t="shared" si="3"/>
        <v>0</v>
      </c>
      <c r="W14" s="48">
        <f t="shared" si="3"/>
        <v>0</v>
      </c>
      <c r="X14" s="48">
        <f t="shared" si="3"/>
        <v>0</v>
      </c>
      <c r="Y14" s="48">
        <f t="shared" si="3"/>
        <v>0</v>
      </c>
      <c r="Z14" s="49">
        <f t="shared" si="3"/>
        <v>0</v>
      </c>
      <c r="AA14" s="31">
        <v>1</v>
      </c>
      <c r="AB14" s="32">
        <v>0.88133437294975958</v>
      </c>
    </row>
    <row r="15" spans="2:28" x14ac:dyDescent="0.3">
      <c r="B15" s="2" t="s">
        <v>17</v>
      </c>
      <c r="C15" s="3">
        <f>+(LN(C19/C11)+(C10^2)*C8/2)/(C10*SQRT(C8))</f>
        <v>-1.0843159628792123</v>
      </c>
      <c r="E15" s="23">
        <f t="shared" si="4"/>
        <v>5</v>
      </c>
      <c r="F15" s="34">
        <v>0.03</v>
      </c>
      <c r="G15" s="50">
        <f t="shared" si="2"/>
        <v>1.5123287671232877E-2</v>
      </c>
      <c r="H15" s="51">
        <f t="shared" si="2"/>
        <v>1.4876712328767123E-2</v>
      </c>
      <c r="I15" s="51">
        <f t="shared" si="2"/>
        <v>1.5123287671232877E-2</v>
      </c>
      <c r="J15" s="51">
        <f t="shared" si="2"/>
        <v>1.4918032786885246E-2</v>
      </c>
      <c r="K15" s="51">
        <f t="shared" si="2"/>
        <v>1.5081967213114753E-2</v>
      </c>
      <c r="L15" s="51">
        <f t="shared" si="2"/>
        <v>1.4876712328767123E-2</v>
      </c>
      <c r="M15" s="51">
        <f t="shared" si="2"/>
        <v>1.5123287671232877E-2</v>
      </c>
      <c r="N15" s="51">
        <f t="shared" si="2"/>
        <v>1.4876712328767123E-2</v>
      </c>
      <c r="O15" s="51">
        <f t="shared" si="2"/>
        <v>1.5123287671232877E-2</v>
      </c>
      <c r="P15" s="51">
        <f t="shared" si="2"/>
        <v>1.0148767123287672</v>
      </c>
      <c r="Q15" s="51">
        <f t="shared" si="3"/>
        <v>0</v>
      </c>
      <c r="R15" s="51">
        <f t="shared" si="3"/>
        <v>0</v>
      </c>
      <c r="S15" s="51">
        <f t="shared" si="3"/>
        <v>0</v>
      </c>
      <c r="T15" s="51">
        <f t="shared" si="3"/>
        <v>0</v>
      </c>
      <c r="U15" s="51">
        <f t="shared" si="3"/>
        <v>0</v>
      </c>
      <c r="V15" s="51">
        <f t="shared" si="3"/>
        <v>0</v>
      </c>
      <c r="W15" s="51">
        <f t="shared" si="3"/>
        <v>0</v>
      </c>
      <c r="X15" s="51">
        <f t="shared" si="3"/>
        <v>0</v>
      </c>
      <c r="Y15" s="51">
        <f t="shared" si="3"/>
        <v>0</v>
      </c>
      <c r="Z15" s="52">
        <f t="shared" si="3"/>
        <v>0</v>
      </c>
      <c r="AA15" s="35">
        <v>1</v>
      </c>
      <c r="AB15" s="32">
        <v>0.86006334181124133</v>
      </c>
    </row>
    <row r="16" spans="2:28" x14ac:dyDescent="0.3">
      <c r="B16" s="2" t="s">
        <v>18</v>
      </c>
      <c r="C16" s="3">
        <f>+C15-C10*SQRT(C8)</f>
        <v>-1.2843159628792122</v>
      </c>
      <c r="E16" s="29">
        <f t="shared" si="4"/>
        <v>5.5</v>
      </c>
      <c r="F16" s="30">
        <v>3.1099999999999999E-2</v>
      </c>
      <c r="G16" s="47">
        <f t="shared" ref="G16:P25" si="5">+IF(G$4&gt;EDATE($G$2,$E16*12),0,(IF(G$4=EDATE($G$2,12*$E16),1+$F16*G$5,$F16*G$5)))</f>
        <v>1.5677808219178083E-2</v>
      </c>
      <c r="H16" s="48">
        <f t="shared" si="5"/>
        <v>1.5422191780821918E-2</v>
      </c>
      <c r="I16" s="48">
        <f t="shared" si="5"/>
        <v>1.5677808219178083E-2</v>
      </c>
      <c r="J16" s="48">
        <f t="shared" si="5"/>
        <v>1.5465027322404372E-2</v>
      </c>
      <c r="K16" s="48">
        <f t="shared" si="5"/>
        <v>1.5634972677595629E-2</v>
      </c>
      <c r="L16" s="48">
        <f t="shared" si="5"/>
        <v>1.5422191780821918E-2</v>
      </c>
      <c r="M16" s="48">
        <f t="shared" si="5"/>
        <v>1.5677808219178083E-2</v>
      </c>
      <c r="N16" s="48">
        <f t="shared" si="5"/>
        <v>1.5422191780821918E-2</v>
      </c>
      <c r="O16" s="48">
        <f t="shared" si="5"/>
        <v>1.5677808219178083E-2</v>
      </c>
      <c r="P16" s="48">
        <f t="shared" si="5"/>
        <v>1.5422191780821918E-2</v>
      </c>
      <c r="Q16" s="48">
        <f t="shared" ref="Q16:Z25" si="6">+IF(Q$4&gt;EDATE($G$2,$E16*12),0,(IF(Q$4=EDATE($G$2,12*$E16),1+$F16*Q$5,$F16*Q$5)))</f>
        <v>1.0156778082191782</v>
      </c>
      <c r="R16" s="48">
        <f t="shared" si="6"/>
        <v>0</v>
      </c>
      <c r="S16" s="48">
        <f t="shared" si="6"/>
        <v>0</v>
      </c>
      <c r="T16" s="48">
        <f t="shared" si="6"/>
        <v>0</v>
      </c>
      <c r="U16" s="48">
        <f t="shared" si="6"/>
        <v>0</v>
      </c>
      <c r="V16" s="48">
        <f t="shared" si="6"/>
        <v>0</v>
      </c>
      <c r="W16" s="48">
        <f t="shared" si="6"/>
        <v>0</v>
      </c>
      <c r="X16" s="48">
        <f t="shared" si="6"/>
        <v>0</v>
      </c>
      <c r="Y16" s="48">
        <f t="shared" si="6"/>
        <v>0</v>
      </c>
      <c r="Z16" s="49">
        <f t="shared" si="6"/>
        <v>0</v>
      </c>
      <c r="AA16" s="31">
        <v>1</v>
      </c>
      <c r="AB16" s="32">
        <v>0.84173575920691646</v>
      </c>
    </row>
    <row r="17" spans="2:28" x14ac:dyDescent="0.3">
      <c r="B17" s="17" t="s">
        <v>11</v>
      </c>
      <c r="E17" s="58">
        <f t="shared" si="4"/>
        <v>6</v>
      </c>
      <c r="F17" s="59">
        <v>3.3000000000000002E-2</v>
      </c>
      <c r="G17" s="60">
        <f t="shared" si="5"/>
        <v>1.6635616438356166E-2</v>
      </c>
      <c r="H17" s="61">
        <f t="shared" si="5"/>
        <v>1.6364383561643835E-2</v>
      </c>
      <c r="I17" s="61">
        <f t="shared" si="5"/>
        <v>1.6635616438356166E-2</v>
      </c>
      <c r="J17" s="61">
        <f t="shared" si="5"/>
        <v>1.6409836065573773E-2</v>
      </c>
      <c r="K17" s="61">
        <f t="shared" si="5"/>
        <v>1.6590163934426229E-2</v>
      </c>
      <c r="L17" s="61">
        <f t="shared" si="5"/>
        <v>1.6364383561643835E-2</v>
      </c>
      <c r="M17" s="61">
        <f t="shared" si="5"/>
        <v>1.6635616438356166E-2</v>
      </c>
      <c r="N17" s="61">
        <f t="shared" si="5"/>
        <v>1.6364383561643835E-2</v>
      </c>
      <c r="O17" s="61">
        <f t="shared" si="5"/>
        <v>1.6635616438356166E-2</v>
      </c>
      <c r="P17" s="61">
        <f t="shared" si="5"/>
        <v>1.6364383561643835E-2</v>
      </c>
      <c r="Q17" s="61">
        <f t="shared" si="6"/>
        <v>1.6635616438356166E-2</v>
      </c>
      <c r="R17" s="61">
        <f t="shared" si="6"/>
        <v>1.0164098360655738</v>
      </c>
      <c r="S17" s="48">
        <f t="shared" si="6"/>
        <v>0</v>
      </c>
      <c r="T17" s="48">
        <f t="shared" si="6"/>
        <v>0</v>
      </c>
      <c r="U17" s="48">
        <f t="shared" si="6"/>
        <v>0</v>
      </c>
      <c r="V17" s="48">
        <f t="shared" si="6"/>
        <v>0</v>
      </c>
      <c r="W17" s="48">
        <f t="shared" si="6"/>
        <v>0</v>
      </c>
      <c r="X17" s="48">
        <f t="shared" si="6"/>
        <v>0</v>
      </c>
      <c r="Y17" s="48">
        <f t="shared" si="6"/>
        <v>0</v>
      </c>
      <c r="Z17" s="49">
        <f t="shared" si="6"/>
        <v>0</v>
      </c>
      <c r="AA17" s="31">
        <v>1</v>
      </c>
      <c r="AB17" s="32">
        <v>0.81863324540482874</v>
      </c>
    </row>
    <row r="18" spans="2:28" ht="15.6" x14ac:dyDescent="0.35">
      <c r="B18" s="2" t="s">
        <v>23</v>
      </c>
      <c r="C18" s="91" cm="1">
        <f t="array" ref="C18">+SUMPRODUCT(--(E6:E25 &gt; C8), --(E6:E25 &lt;= C9+1),AB6:AB25,TRANSPOSE(G5:Z5))</f>
        <v>4.5114901494759376</v>
      </c>
      <c r="E18" s="29">
        <f t="shared" si="4"/>
        <v>6.5</v>
      </c>
      <c r="F18" s="30">
        <f>+F15+(F19-F15)*(E18-E15)/(E19-E15)</f>
        <v>3.1350000000000003E-2</v>
      </c>
      <c r="G18" s="47">
        <f t="shared" si="5"/>
        <v>1.5803835616438357E-2</v>
      </c>
      <c r="H18" s="48">
        <f t="shared" si="5"/>
        <v>1.5546164383561645E-2</v>
      </c>
      <c r="I18" s="48">
        <f t="shared" si="5"/>
        <v>1.5803835616438357E-2</v>
      </c>
      <c r="J18" s="48">
        <f t="shared" si="5"/>
        <v>1.5589344262295083E-2</v>
      </c>
      <c r="K18" s="48">
        <f t="shared" si="5"/>
        <v>1.576065573770492E-2</v>
      </c>
      <c r="L18" s="48">
        <f t="shared" si="5"/>
        <v>1.5546164383561645E-2</v>
      </c>
      <c r="M18" s="48">
        <f t="shared" si="5"/>
        <v>1.5803835616438357E-2</v>
      </c>
      <c r="N18" s="48">
        <f t="shared" si="5"/>
        <v>1.5546164383561645E-2</v>
      </c>
      <c r="O18" s="48">
        <f t="shared" si="5"/>
        <v>1.5803835616438357E-2</v>
      </c>
      <c r="P18" s="48">
        <f t="shared" si="5"/>
        <v>1.5546164383561645E-2</v>
      </c>
      <c r="Q18" s="48">
        <f t="shared" si="6"/>
        <v>1.5803835616438357E-2</v>
      </c>
      <c r="R18" s="48">
        <f t="shared" si="6"/>
        <v>1.5589344262295083E-2</v>
      </c>
      <c r="S18" s="48">
        <f t="shared" si="6"/>
        <v>1.015760655737705</v>
      </c>
      <c r="T18" s="48">
        <f t="shared" si="6"/>
        <v>0</v>
      </c>
      <c r="U18" s="48">
        <f t="shared" si="6"/>
        <v>0</v>
      </c>
      <c r="V18" s="48">
        <f t="shared" si="6"/>
        <v>0</v>
      </c>
      <c r="W18" s="48">
        <f t="shared" si="6"/>
        <v>0</v>
      </c>
      <c r="X18" s="48">
        <f t="shared" si="6"/>
        <v>0</v>
      </c>
      <c r="Y18" s="48">
        <f t="shared" si="6"/>
        <v>0</v>
      </c>
      <c r="Z18" s="49">
        <f t="shared" si="6"/>
        <v>0</v>
      </c>
      <c r="AA18" s="31">
        <v>1</v>
      </c>
      <c r="AB18" s="32">
        <v>0.81485887296300319</v>
      </c>
    </row>
    <row r="19" spans="2:28" ht="15" thickBot="1" x14ac:dyDescent="0.35">
      <c r="B19" s="2" t="s">
        <v>8</v>
      </c>
      <c r="C19" s="14">
        <f>+(C13-C14)/C18</f>
        <v>3.5509465587025363E-2</v>
      </c>
      <c r="E19" s="23">
        <f t="shared" si="4"/>
        <v>7</v>
      </c>
      <c r="F19" s="34">
        <v>3.1800000000000002E-2</v>
      </c>
      <c r="G19" s="50">
        <f t="shared" si="5"/>
        <v>1.6030684931506851E-2</v>
      </c>
      <c r="H19" s="51">
        <f t="shared" si="5"/>
        <v>1.5769315068493151E-2</v>
      </c>
      <c r="I19" s="51">
        <f t="shared" si="5"/>
        <v>1.6030684931506851E-2</v>
      </c>
      <c r="J19" s="51">
        <f t="shared" si="5"/>
        <v>1.581311475409836E-2</v>
      </c>
      <c r="K19" s="51">
        <f t="shared" si="5"/>
        <v>1.5986885245901642E-2</v>
      </c>
      <c r="L19" s="51">
        <f t="shared" si="5"/>
        <v>1.5769315068493151E-2</v>
      </c>
      <c r="M19" s="51">
        <f t="shared" si="5"/>
        <v>1.6030684931506851E-2</v>
      </c>
      <c r="N19" s="51">
        <f t="shared" si="5"/>
        <v>1.5769315068493151E-2</v>
      </c>
      <c r="O19" s="51">
        <f t="shared" si="5"/>
        <v>1.6030684931506851E-2</v>
      </c>
      <c r="P19" s="51">
        <f t="shared" si="5"/>
        <v>1.5769315068493151E-2</v>
      </c>
      <c r="Q19" s="51">
        <f t="shared" si="6"/>
        <v>1.6030684931506851E-2</v>
      </c>
      <c r="R19" s="51">
        <f t="shared" si="6"/>
        <v>1.581311475409836E-2</v>
      </c>
      <c r="S19" s="51">
        <f t="shared" si="6"/>
        <v>1.5986885245901642E-2</v>
      </c>
      <c r="T19" s="51">
        <f t="shared" si="6"/>
        <v>1.0157693150684932</v>
      </c>
      <c r="U19" s="51">
        <f t="shared" si="6"/>
        <v>0</v>
      </c>
      <c r="V19" s="51">
        <f t="shared" si="6"/>
        <v>0</v>
      </c>
      <c r="W19" s="51">
        <f t="shared" si="6"/>
        <v>0</v>
      </c>
      <c r="X19" s="51">
        <f t="shared" si="6"/>
        <v>0</v>
      </c>
      <c r="Y19" s="51">
        <f t="shared" si="6"/>
        <v>0</v>
      </c>
      <c r="Z19" s="52">
        <f t="shared" si="6"/>
        <v>0</v>
      </c>
      <c r="AA19" s="35">
        <v>1</v>
      </c>
      <c r="AB19" s="32">
        <v>0.79959232157839844</v>
      </c>
    </row>
    <row r="20" spans="2:28" ht="15" thickTop="1" x14ac:dyDescent="0.3">
      <c r="B20" s="63" t="s">
        <v>21</v>
      </c>
      <c r="C20" s="64">
        <f>+C18*(C11*_xlfn.NORM.DIST(-C16,0,1,TRUE)-C19*_xlfn.NORM.DIST(-C15,0,1,TRUE))*C7</f>
        <v>44898.950524180938</v>
      </c>
      <c r="E20" s="29">
        <f t="shared" si="4"/>
        <v>7.5</v>
      </c>
      <c r="F20" s="30">
        <f>+$F$19+($F$25-$F$19)*(E20-$E$19)/($E$25-$E$19)</f>
        <v>3.191666666666667E-2</v>
      </c>
      <c r="G20" s="47">
        <f t="shared" si="5"/>
        <v>1.6089497716894979E-2</v>
      </c>
      <c r="H20" s="48">
        <f t="shared" si="5"/>
        <v>1.5827168949771691E-2</v>
      </c>
      <c r="I20" s="48">
        <f t="shared" si="5"/>
        <v>1.6089497716894979E-2</v>
      </c>
      <c r="J20" s="48">
        <f t="shared" si="5"/>
        <v>1.587112932604736E-2</v>
      </c>
      <c r="K20" s="48">
        <f t="shared" si="5"/>
        <v>1.6045537340619309E-2</v>
      </c>
      <c r="L20" s="48">
        <f t="shared" si="5"/>
        <v>1.5827168949771691E-2</v>
      </c>
      <c r="M20" s="48">
        <f t="shared" si="5"/>
        <v>1.6089497716894979E-2</v>
      </c>
      <c r="N20" s="48">
        <f t="shared" si="5"/>
        <v>1.5827168949771691E-2</v>
      </c>
      <c r="O20" s="48">
        <f t="shared" si="5"/>
        <v>1.6089497716894979E-2</v>
      </c>
      <c r="P20" s="48">
        <f t="shared" si="5"/>
        <v>1.5827168949771691E-2</v>
      </c>
      <c r="Q20" s="48">
        <f t="shared" si="6"/>
        <v>1.6089497716894979E-2</v>
      </c>
      <c r="R20" s="48">
        <f t="shared" si="6"/>
        <v>1.587112932604736E-2</v>
      </c>
      <c r="S20" s="48">
        <f t="shared" si="6"/>
        <v>1.6045537340619309E-2</v>
      </c>
      <c r="T20" s="48">
        <f t="shared" si="6"/>
        <v>1.5827168949771691E-2</v>
      </c>
      <c r="U20" s="48">
        <f t="shared" si="6"/>
        <v>1.0160894977168951</v>
      </c>
      <c r="V20" s="48">
        <f t="shared" si="6"/>
        <v>0</v>
      </c>
      <c r="W20" s="48">
        <f t="shared" si="6"/>
        <v>0</v>
      </c>
      <c r="X20" s="48">
        <f t="shared" si="6"/>
        <v>0</v>
      </c>
      <c r="Y20" s="48">
        <f t="shared" si="6"/>
        <v>0</v>
      </c>
      <c r="Z20" s="49">
        <f t="shared" si="6"/>
        <v>0</v>
      </c>
      <c r="AA20" s="31">
        <v>1</v>
      </c>
      <c r="AB20" s="32">
        <v>0.78620739125568817</v>
      </c>
    </row>
    <row r="21" spans="2:28" ht="15" thickBot="1" x14ac:dyDescent="0.35">
      <c r="B21" s="65" t="s">
        <v>22</v>
      </c>
      <c r="C21" s="66">
        <f>+C18*(C19*_xlfn.NORM.DIST(C15,0,1,TRUE)-C11*_xlfn.NORM.DIST(C16,0,1,TRUE))*C7</f>
        <v>2082.4980067834854</v>
      </c>
      <c r="E21" s="29">
        <f t="shared" si="4"/>
        <v>8</v>
      </c>
      <c r="F21" s="30">
        <f>+$F$19+($F$25-$F$19)*(E21-$E$19)/($E$25-$E$19)</f>
        <v>3.2033333333333337E-2</v>
      </c>
      <c r="G21" s="47">
        <f t="shared" si="5"/>
        <v>1.6148310502283107E-2</v>
      </c>
      <c r="H21" s="48">
        <f t="shared" si="5"/>
        <v>1.5885022831050231E-2</v>
      </c>
      <c r="I21" s="48">
        <f t="shared" si="5"/>
        <v>1.6148310502283107E-2</v>
      </c>
      <c r="J21" s="48">
        <f t="shared" si="5"/>
        <v>1.5929143897996358E-2</v>
      </c>
      <c r="K21" s="48">
        <f t="shared" si="5"/>
        <v>1.610418943533698E-2</v>
      </c>
      <c r="L21" s="48">
        <f t="shared" si="5"/>
        <v>1.5885022831050231E-2</v>
      </c>
      <c r="M21" s="48">
        <f t="shared" si="5"/>
        <v>1.6148310502283107E-2</v>
      </c>
      <c r="N21" s="48">
        <f t="shared" si="5"/>
        <v>1.5885022831050231E-2</v>
      </c>
      <c r="O21" s="48">
        <f t="shared" si="5"/>
        <v>1.6148310502283107E-2</v>
      </c>
      <c r="P21" s="48">
        <f t="shared" si="5"/>
        <v>1.5885022831050231E-2</v>
      </c>
      <c r="Q21" s="48">
        <f t="shared" si="6"/>
        <v>1.6148310502283107E-2</v>
      </c>
      <c r="R21" s="48">
        <f t="shared" si="6"/>
        <v>1.5929143897996358E-2</v>
      </c>
      <c r="S21" s="48">
        <f t="shared" si="6"/>
        <v>1.610418943533698E-2</v>
      </c>
      <c r="T21" s="48">
        <f t="shared" si="6"/>
        <v>1.5885022831050231E-2</v>
      </c>
      <c r="U21" s="48">
        <f t="shared" si="6"/>
        <v>1.6148310502283107E-2</v>
      </c>
      <c r="V21" s="48">
        <f t="shared" si="6"/>
        <v>1.0158850228310503</v>
      </c>
      <c r="W21" s="48">
        <f t="shared" si="6"/>
        <v>0</v>
      </c>
      <c r="X21" s="48">
        <f t="shared" si="6"/>
        <v>0</v>
      </c>
      <c r="Y21" s="48">
        <f t="shared" si="6"/>
        <v>0</v>
      </c>
      <c r="Z21" s="49">
        <f t="shared" si="6"/>
        <v>0</v>
      </c>
      <c r="AA21" s="31">
        <v>1</v>
      </c>
      <c r="AB21" s="32">
        <v>0.77314448609962638</v>
      </c>
    </row>
    <row r="22" spans="2:28" ht="15" thickTop="1" x14ac:dyDescent="0.3">
      <c r="E22" s="29">
        <f t="shared" si="4"/>
        <v>8.5</v>
      </c>
      <c r="F22" s="30">
        <f>+$F$19+($F$25-$F$19)*(E22-$E$19)/($E$25-$E$19)</f>
        <v>3.2149999999999998E-2</v>
      </c>
      <c r="G22" s="47">
        <f t="shared" si="5"/>
        <v>1.6207123287671234E-2</v>
      </c>
      <c r="H22" s="48">
        <f t="shared" si="5"/>
        <v>1.5942876712328767E-2</v>
      </c>
      <c r="I22" s="48">
        <f t="shared" si="5"/>
        <v>1.6207123287671234E-2</v>
      </c>
      <c r="J22" s="48">
        <f t="shared" si="5"/>
        <v>1.5987158469945355E-2</v>
      </c>
      <c r="K22" s="48">
        <f t="shared" si="5"/>
        <v>1.6162841530054643E-2</v>
      </c>
      <c r="L22" s="48">
        <f t="shared" si="5"/>
        <v>1.5942876712328767E-2</v>
      </c>
      <c r="M22" s="48">
        <f t="shared" si="5"/>
        <v>1.6207123287671234E-2</v>
      </c>
      <c r="N22" s="48">
        <f t="shared" si="5"/>
        <v>1.5942876712328767E-2</v>
      </c>
      <c r="O22" s="48">
        <f t="shared" si="5"/>
        <v>1.6207123287671234E-2</v>
      </c>
      <c r="P22" s="48">
        <f t="shared" si="5"/>
        <v>1.5942876712328767E-2</v>
      </c>
      <c r="Q22" s="48">
        <f t="shared" si="6"/>
        <v>1.6207123287671234E-2</v>
      </c>
      <c r="R22" s="48">
        <f t="shared" si="6"/>
        <v>1.5987158469945355E-2</v>
      </c>
      <c r="S22" s="48">
        <f t="shared" si="6"/>
        <v>1.6162841530054643E-2</v>
      </c>
      <c r="T22" s="48">
        <f t="shared" si="6"/>
        <v>1.5942876712328767E-2</v>
      </c>
      <c r="U22" s="48">
        <f t="shared" si="6"/>
        <v>1.6207123287671234E-2</v>
      </c>
      <c r="V22" s="48">
        <f t="shared" si="6"/>
        <v>1.5942876712328767E-2</v>
      </c>
      <c r="W22" s="48">
        <f t="shared" si="6"/>
        <v>1.0162071232876713</v>
      </c>
      <c r="X22" s="48">
        <f t="shared" si="6"/>
        <v>0</v>
      </c>
      <c r="Y22" s="48">
        <f t="shared" si="6"/>
        <v>0</v>
      </c>
      <c r="Z22" s="49">
        <f t="shared" si="6"/>
        <v>0</v>
      </c>
      <c r="AA22" s="31">
        <v>1</v>
      </c>
      <c r="AB22" s="32">
        <v>0.76000084200257823</v>
      </c>
    </row>
    <row r="23" spans="2:28" x14ac:dyDescent="0.3">
      <c r="E23" s="29">
        <f t="shared" si="4"/>
        <v>9</v>
      </c>
      <c r="F23" s="30">
        <f>+$F$19+($F$25-$F$19)*(E23-$E$19)/($E$25-$E$19)</f>
        <v>3.2266666666666666E-2</v>
      </c>
      <c r="G23" s="47">
        <f t="shared" si="5"/>
        <v>1.6265936073059362E-2</v>
      </c>
      <c r="H23" s="48">
        <f t="shared" si="5"/>
        <v>1.6000730593607307E-2</v>
      </c>
      <c r="I23" s="48">
        <f t="shared" si="5"/>
        <v>1.6265936073059362E-2</v>
      </c>
      <c r="J23" s="48">
        <f t="shared" si="5"/>
        <v>1.6045173041894352E-2</v>
      </c>
      <c r="K23" s="48">
        <f t="shared" si="5"/>
        <v>1.6221493624772314E-2</v>
      </c>
      <c r="L23" s="48">
        <f t="shared" si="5"/>
        <v>1.6000730593607307E-2</v>
      </c>
      <c r="M23" s="48">
        <f t="shared" si="5"/>
        <v>1.6265936073059362E-2</v>
      </c>
      <c r="N23" s="48">
        <f t="shared" si="5"/>
        <v>1.6000730593607307E-2</v>
      </c>
      <c r="O23" s="48">
        <f t="shared" si="5"/>
        <v>1.6265936073059362E-2</v>
      </c>
      <c r="P23" s="48">
        <f t="shared" si="5"/>
        <v>1.6000730593607307E-2</v>
      </c>
      <c r="Q23" s="48">
        <f t="shared" si="6"/>
        <v>1.6265936073059362E-2</v>
      </c>
      <c r="R23" s="48">
        <f t="shared" si="6"/>
        <v>1.6045173041894352E-2</v>
      </c>
      <c r="S23" s="48">
        <f t="shared" si="6"/>
        <v>1.6221493624772314E-2</v>
      </c>
      <c r="T23" s="48">
        <f t="shared" si="6"/>
        <v>1.6000730593607307E-2</v>
      </c>
      <c r="U23" s="48">
        <f t="shared" si="6"/>
        <v>1.6265936073059362E-2</v>
      </c>
      <c r="V23" s="48">
        <f t="shared" si="6"/>
        <v>1.6000730593607307E-2</v>
      </c>
      <c r="W23" s="48">
        <f t="shared" si="6"/>
        <v>1.6265936073059362E-2</v>
      </c>
      <c r="X23" s="48">
        <f t="shared" si="6"/>
        <v>1.0160007305936074</v>
      </c>
      <c r="Y23" s="48">
        <f t="shared" si="6"/>
        <v>0</v>
      </c>
      <c r="Z23" s="49">
        <f t="shared" si="6"/>
        <v>0</v>
      </c>
      <c r="AA23" s="31">
        <v>1</v>
      </c>
      <c r="AB23" s="32">
        <v>0.74717458819213234</v>
      </c>
    </row>
    <row r="24" spans="2:28" x14ac:dyDescent="0.3">
      <c r="E24" s="29">
        <f t="shared" si="4"/>
        <v>9.5</v>
      </c>
      <c r="F24" s="30">
        <f>+$F$19+($F$25-$F$19)*(E24-$E$19)/($E$25-$E$19)</f>
        <v>3.2383333333333333E-2</v>
      </c>
      <c r="G24" s="47">
        <f t="shared" si="5"/>
        <v>1.632474885844749E-2</v>
      </c>
      <c r="H24" s="48">
        <f t="shared" si="5"/>
        <v>1.6058584474885847E-2</v>
      </c>
      <c r="I24" s="48">
        <f t="shared" si="5"/>
        <v>1.632474885844749E-2</v>
      </c>
      <c r="J24" s="48">
        <f t="shared" si="5"/>
        <v>1.6103187613843353E-2</v>
      </c>
      <c r="K24" s="48">
        <f t="shared" si="5"/>
        <v>1.6280145719489981E-2</v>
      </c>
      <c r="L24" s="48">
        <f t="shared" si="5"/>
        <v>1.6058584474885847E-2</v>
      </c>
      <c r="M24" s="48">
        <f t="shared" si="5"/>
        <v>1.632474885844749E-2</v>
      </c>
      <c r="N24" s="48">
        <f t="shared" si="5"/>
        <v>1.6058584474885847E-2</v>
      </c>
      <c r="O24" s="48">
        <f t="shared" si="5"/>
        <v>1.632474885844749E-2</v>
      </c>
      <c r="P24" s="48">
        <f t="shared" si="5"/>
        <v>1.6058584474885847E-2</v>
      </c>
      <c r="Q24" s="48">
        <f t="shared" si="6"/>
        <v>1.632474885844749E-2</v>
      </c>
      <c r="R24" s="48">
        <f t="shared" si="6"/>
        <v>1.6103187613843353E-2</v>
      </c>
      <c r="S24" s="48">
        <f t="shared" si="6"/>
        <v>1.6280145719489981E-2</v>
      </c>
      <c r="T24" s="48">
        <f t="shared" si="6"/>
        <v>1.6058584474885847E-2</v>
      </c>
      <c r="U24" s="48">
        <f t="shared" si="6"/>
        <v>1.632474885844749E-2</v>
      </c>
      <c r="V24" s="48">
        <f t="shared" si="6"/>
        <v>1.6058584474885847E-2</v>
      </c>
      <c r="W24" s="48">
        <f t="shared" si="6"/>
        <v>1.632474885844749E-2</v>
      </c>
      <c r="X24" s="48">
        <f t="shared" si="6"/>
        <v>1.6058584474885847E-2</v>
      </c>
      <c r="Y24" s="48">
        <f t="shared" si="6"/>
        <v>1.0163247488584475</v>
      </c>
      <c r="Z24" s="49">
        <f t="shared" si="6"/>
        <v>0</v>
      </c>
      <c r="AA24" s="31">
        <v>1</v>
      </c>
      <c r="AB24" s="32">
        <v>0.73427361437575034</v>
      </c>
    </row>
    <row r="25" spans="2:28" ht="15" thickBot="1" x14ac:dyDescent="0.35">
      <c r="E25" s="36">
        <f t="shared" si="4"/>
        <v>10</v>
      </c>
      <c r="F25" s="37">
        <v>3.2500000000000001E-2</v>
      </c>
      <c r="G25" s="53">
        <f t="shared" si="5"/>
        <v>1.6383561643835618E-2</v>
      </c>
      <c r="H25" s="54">
        <f t="shared" si="5"/>
        <v>1.6116438356164383E-2</v>
      </c>
      <c r="I25" s="54">
        <f t="shared" si="5"/>
        <v>1.6383561643835618E-2</v>
      </c>
      <c r="J25" s="54">
        <f t="shared" si="5"/>
        <v>1.616120218579235E-2</v>
      </c>
      <c r="K25" s="54">
        <f t="shared" si="5"/>
        <v>1.6338797814207651E-2</v>
      </c>
      <c r="L25" s="54">
        <f t="shared" si="5"/>
        <v>1.6116438356164383E-2</v>
      </c>
      <c r="M25" s="54">
        <f t="shared" si="5"/>
        <v>1.6383561643835618E-2</v>
      </c>
      <c r="N25" s="54">
        <f t="shared" si="5"/>
        <v>1.6116438356164383E-2</v>
      </c>
      <c r="O25" s="54">
        <f t="shared" si="5"/>
        <v>1.6383561643835618E-2</v>
      </c>
      <c r="P25" s="54">
        <f t="shared" si="5"/>
        <v>1.6116438356164383E-2</v>
      </c>
      <c r="Q25" s="54">
        <f t="shared" si="6"/>
        <v>1.6383561643835618E-2</v>
      </c>
      <c r="R25" s="54">
        <f t="shared" si="6"/>
        <v>1.616120218579235E-2</v>
      </c>
      <c r="S25" s="54">
        <f t="shared" si="6"/>
        <v>1.6338797814207651E-2</v>
      </c>
      <c r="T25" s="54">
        <f t="shared" si="6"/>
        <v>1.6116438356164383E-2</v>
      </c>
      <c r="U25" s="54">
        <f t="shared" si="6"/>
        <v>1.6383561643835618E-2</v>
      </c>
      <c r="V25" s="54">
        <f t="shared" si="6"/>
        <v>1.6116438356164383E-2</v>
      </c>
      <c r="W25" s="54">
        <f t="shared" si="6"/>
        <v>1.6383561643835618E-2</v>
      </c>
      <c r="X25" s="54">
        <f t="shared" si="6"/>
        <v>1.6116438356164383E-2</v>
      </c>
      <c r="Y25" s="54">
        <f t="shared" si="6"/>
        <v>1.6383561643835618E-2</v>
      </c>
      <c r="Z25" s="55">
        <f t="shared" si="6"/>
        <v>1.0161612021857924</v>
      </c>
      <c r="AA25" s="38">
        <v>1</v>
      </c>
      <c r="AB25" s="39">
        <v>0.72165350010761442</v>
      </c>
    </row>
    <row r="26" spans="2:28" ht="15" thickTop="1" x14ac:dyDescent="0.3">
      <c r="B26" s="2"/>
    </row>
    <row r="28" spans="2:28" x14ac:dyDescent="0.3">
      <c r="B28" s="2"/>
    </row>
    <row r="29" spans="2:28" x14ac:dyDescent="0.3">
      <c r="E29" s="3">
        <v>0</v>
      </c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</row>
    <row r="33" spans="7:16" x14ac:dyDescent="0.3">
      <c r="G33" s="13"/>
    </row>
    <row r="36" spans="7:16" x14ac:dyDescent="0.3">
      <c r="O36" s="12"/>
    </row>
    <row r="37" spans="7:16" x14ac:dyDescent="0.3">
      <c r="P37" s="13"/>
    </row>
  </sheetData>
  <mergeCells count="1">
    <mergeCell ref="B4:C4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00E4FA-17B5-444E-AD53-D4A0428EC9A6}">
  <sheetPr codeName="Sheet4"/>
  <dimension ref="B1:AC37"/>
  <sheetViews>
    <sheetView showGridLines="0" zoomScale="66" zoomScaleNormal="66" workbookViewId="0">
      <selection activeCell="S32" sqref="S32"/>
    </sheetView>
  </sheetViews>
  <sheetFormatPr defaultRowHeight="14.4" x14ac:dyDescent="0.3"/>
  <cols>
    <col min="1" max="1" width="3.21875" customWidth="1"/>
    <col min="2" max="3" width="15.6640625" bestFit="1" customWidth="1"/>
    <col min="4" max="4" width="3.21875" customWidth="1"/>
    <col min="5" max="5" width="5" bestFit="1" customWidth="1"/>
    <col min="6" max="6" width="10.88671875" bestFit="1" customWidth="1"/>
    <col min="7" max="26" width="11.88671875" bestFit="1" customWidth="1"/>
    <col min="27" max="27" width="10.21875" hidden="1" customWidth="1"/>
    <col min="28" max="28" width="10" customWidth="1"/>
    <col min="29" max="29" width="9.6640625" customWidth="1"/>
  </cols>
  <sheetData>
    <row r="1" spans="2:29" ht="15" thickBot="1" x14ac:dyDescent="0.35">
      <c r="H1" s="8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2:29" ht="15" thickTop="1" x14ac:dyDescent="0.3">
      <c r="E2" s="18"/>
      <c r="F2" s="19" t="s">
        <v>3</v>
      </c>
      <c r="G2" s="20">
        <f>+C6</f>
        <v>43076</v>
      </c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21"/>
      <c r="AB2" s="22"/>
    </row>
    <row r="3" spans="2:29" x14ac:dyDescent="0.3">
      <c r="E3" s="23"/>
      <c r="F3" s="56" t="s">
        <v>19</v>
      </c>
      <c r="G3" s="57">
        <v>2</v>
      </c>
      <c r="H3" s="7" t="s">
        <v>34</v>
      </c>
      <c r="I3" s="56"/>
      <c r="J3" s="56"/>
      <c r="K3" s="56"/>
      <c r="L3" s="56"/>
      <c r="M3" s="56"/>
      <c r="N3" s="56"/>
      <c r="O3" s="56"/>
      <c r="P3" s="56"/>
      <c r="Q3" s="56"/>
      <c r="R3" s="56"/>
      <c r="S3" s="56"/>
      <c r="T3" s="56"/>
      <c r="U3" s="56"/>
      <c r="V3" s="56"/>
      <c r="W3" s="56"/>
      <c r="X3" s="56"/>
      <c r="Y3" s="56"/>
      <c r="Z3" s="56"/>
      <c r="AA3" s="35"/>
      <c r="AB3" s="26"/>
    </row>
    <row r="4" spans="2:29" ht="18.600000000000001" thickBot="1" x14ac:dyDescent="0.4">
      <c r="B4" s="94" t="s">
        <v>14</v>
      </c>
      <c r="C4" s="94"/>
      <c r="E4" s="23"/>
      <c r="F4" s="24" t="s">
        <v>5</v>
      </c>
      <c r="G4" s="41">
        <f>+EDATE(G2,6)</f>
        <v>43258</v>
      </c>
      <c r="H4" s="42">
        <f>+EDATE(G4,6)</f>
        <v>43441</v>
      </c>
      <c r="I4" s="42">
        <f t="shared" ref="I4:Z4" si="0">+EDATE(H4,6)</f>
        <v>43623</v>
      </c>
      <c r="J4" s="42">
        <f t="shared" si="0"/>
        <v>43806</v>
      </c>
      <c r="K4" s="42">
        <f t="shared" si="0"/>
        <v>43989</v>
      </c>
      <c r="L4" s="42">
        <f t="shared" si="0"/>
        <v>44172</v>
      </c>
      <c r="M4" s="42">
        <f t="shared" si="0"/>
        <v>44354</v>
      </c>
      <c r="N4" s="42">
        <f t="shared" si="0"/>
        <v>44537</v>
      </c>
      <c r="O4" s="42">
        <f t="shared" si="0"/>
        <v>44719</v>
      </c>
      <c r="P4" s="42">
        <f t="shared" si="0"/>
        <v>44902</v>
      </c>
      <c r="Q4" s="42">
        <f t="shared" si="0"/>
        <v>45084</v>
      </c>
      <c r="R4" s="42">
        <f t="shared" si="0"/>
        <v>45267</v>
      </c>
      <c r="S4" s="42">
        <f t="shared" si="0"/>
        <v>45450</v>
      </c>
      <c r="T4" s="42">
        <f t="shared" si="0"/>
        <v>45633</v>
      </c>
      <c r="U4" s="42">
        <f t="shared" si="0"/>
        <v>45815</v>
      </c>
      <c r="V4" s="42">
        <f t="shared" si="0"/>
        <v>45998</v>
      </c>
      <c r="W4" s="42">
        <f t="shared" si="0"/>
        <v>46180</v>
      </c>
      <c r="X4" s="42">
        <f t="shared" si="0"/>
        <v>46363</v>
      </c>
      <c r="Y4" s="42">
        <f t="shared" si="0"/>
        <v>46545</v>
      </c>
      <c r="Z4" s="43">
        <f t="shared" si="0"/>
        <v>46728</v>
      </c>
      <c r="AA4" s="25"/>
      <c r="AB4" s="26"/>
    </row>
    <row r="5" spans="2:29" ht="15" thickTop="1" x14ac:dyDescent="0.3">
      <c r="B5" s="17" t="s">
        <v>10</v>
      </c>
      <c r="E5" s="27" t="s">
        <v>0</v>
      </c>
      <c r="F5" s="24" t="s">
        <v>1</v>
      </c>
      <c r="G5" s="44">
        <f>+YEARFRAC(G2,G4,$G$3)</f>
        <v>0.50555555555555554</v>
      </c>
      <c r="H5" s="45">
        <f>+YEARFRAC(G4,H4,$G$3)</f>
        <v>0.5083333333333333</v>
      </c>
      <c r="I5" s="45">
        <f t="shared" ref="I5:Z5" si="1">+YEARFRAC(H4,I4,$G$3)</f>
        <v>0.50555555555555554</v>
      </c>
      <c r="J5" s="45">
        <f t="shared" si="1"/>
        <v>0.5083333333333333</v>
      </c>
      <c r="K5" s="45">
        <f t="shared" si="1"/>
        <v>0.5083333333333333</v>
      </c>
      <c r="L5" s="45">
        <f t="shared" si="1"/>
        <v>0.5083333333333333</v>
      </c>
      <c r="M5" s="45">
        <f t="shared" si="1"/>
        <v>0.50555555555555554</v>
      </c>
      <c r="N5" s="45">
        <f t="shared" si="1"/>
        <v>0.5083333333333333</v>
      </c>
      <c r="O5" s="45">
        <f t="shared" si="1"/>
        <v>0.50555555555555554</v>
      </c>
      <c r="P5" s="45">
        <f t="shared" si="1"/>
        <v>0.5083333333333333</v>
      </c>
      <c r="Q5" s="45">
        <f t="shared" si="1"/>
        <v>0.50555555555555554</v>
      </c>
      <c r="R5" s="45">
        <f t="shared" si="1"/>
        <v>0.5083333333333333</v>
      </c>
      <c r="S5" s="45">
        <f t="shared" si="1"/>
        <v>0.5083333333333333</v>
      </c>
      <c r="T5" s="45">
        <f t="shared" si="1"/>
        <v>0.5083333333333333</v>
      </c>
      <c r="U5" s="45">
        <f t="shared" si="1"/>
        <v>0.50555555555555554</v>
      </c>
      <c r="V5" s="45">
        <f t="shared" si="1"/>
        <v>0.5083333333333333</v>
      </c>
      <c r="W5" s="45">
        <f t="shared" si="1"/>
        <v>0.50555555555555554</v>
      </c>
      <c r="X5" s="45">
        <f t="shared" si="1"/>
        <v>0.5083333333333333</v>
      </c>
      <c r="Y5" s="45">
        <f t="shared" si="1"/>
        <v>0.50555555555555554</v>
      </c>
      <c r="Z5" s="46">
        <f t="shared" si="1"/>
        <v>0.5083333333333333</v>
      </c>
      <c r="AA5" s="28" t="s">
        <v>4</v>
      </c>
      <c r="AB5" s="62" t="s">
        <v>20</v>
      </c>
    </row>
    <row r="6" spans="2:29" x14ac:dyDescent="0.3">
      <c r="B6" s="2" t="s">
        <v>3</v>
      </c>
      <c r="C6" s="15">
        <v>43076</v>
      </c>
      <c r="E6" s="29">
        <v>0.5</v>
      </c>
      <c r="F6" s="30">
        <f>+F7</f>
        <v>2.3E-2</v>
      </c>
      <c r="G6" s="47">
        <f t="shared" ref="G6:V21" si="2">+IF(G$4&gt;EDATE($G$2,$E6*12),0,(IF(G$4=EDATE($G$2,12*$E6),1+$F6*G$5,$F6*G$5)))</f>
        <v>1.0116277777777778</v>
      </c>
      <c r="H6" s="48">
        <f t="shared" si="2"/>
        <v>0</v>
      </c>
      <c r="I6" s="48">
        <f t="shared" si="2"/>
        <v>0</v>
      </c>
      <c r="J6" s="48">
        <f t="shared" si="2"/>
        <v>0</v>
      </c>
      <c r="K6" s="48">
        <f t="shared" si="2"/>
        <v>0</v>
      </c>
      <c r="L6" s="48">
        <f t="shared" si="2"/>
        <v>0</v>
      </c>
      <c r="M6" s="48">
        <f t="shared" si="2"/>
        <v>0</v>
      </c>
      <c r="N6" s="48">
        <f t="shared" si="2"/>
        <v>0</v>
      </c>
      <c r="O6" s="48">
        <f t="shared" si="2"/>
        <v>0</v>
      </c>
      <c r="P6" s="48">
        <f t="shared" si="2"/>
        <v>0</v>
      </c>
      <c r="Q6" s="48">
        <f t="shared" si="2"/>
        <v>0</v>
      </c>
      <c r="R6" s="48">
        <f t="shared" si="2"/>
        <v>0</v>
      </c>
      <c r="S6" s="48">
        <f t="shared" si="2"/>
        <v>0</v>
      </c>
      <c r="T6" s="48">
        <f t="shared" si="2"/>
        <v>0</v>
      </c>
      <c r="U6" s="48">
        <f t="shared" si="2"/>
        <v>0</v>
      </c>
      <c r="V6" s="48">
        <f t="shared" si="2"/>
        <v>0</v>
      </c>
      <c r="W6" s="48">
        <f t="shared" ref="Q6:Z21" si="3">+IF(W$4&gt;EDATE($G$2,$E6*12),0,(IF(W$4=EDATE($G$2,12*$E6),1+$F6*W$5,$F6*W$5)))</f>
        <v>0</v>
      </c>
      <c r="X6" s="48">
        <f t="shared" si="3"/>
        <v>0</v>
      </c>
      <c r="Y6" s="48">
        <f t="shared" si="3"/>
        <v>0</v>
      </c>
      <c r="Z6" s="49">
        <f t="shared" si="3"/>
        <v>0</v>
      </c>
      <c r="AA6" s="31">
        <v>1</v>
      </c>
      <c r="AB6" s="32">
        <f t="array" ref="AB6:AB25">+MMULT(MINVERSE(G6:Z25),AA6:AA25)</f>
        <v>0.98850587337239759</v>
      </c>
      <c r="AC6" s="68"/>
    </row>
    <row r="7" spans="2:29" x14ac:dyDescent="0.3">
      <c r="B7" s="2" t="s">
        <v>16</v>
      </c>
      <c r="C7" s="40">
        <v>1000000</v>
      </c>
      <c r="E7" s="33">
        <v>1</v>
      </c>
      <c r="F7" s="4">
        <v>2.3E-2</v>
      </c>
      <c r="G7" s="47">
        <f t="shared" si="2"/>
        <v>1.1627777777777777E-2</v>
      </c>
      <c r="H7" s="48">
        <f t="shared" si="2"/>
        <v>1.0116916666666667</v>
      </c>
      <c r="I7" s="48">
        <f t="shared" si="2"/>
        <v>0</v>
      </c>
      <c r="J7" s="48">
        <f t="shared" si="2"/>
        <v>0</v>
      </c>
      <c r="K7" s="48">
        <f t="shared" si="2"/>
        <v>0</v>
      </c>
      <c r="L7" s="48">
        <f t="shared" si="2"/>
        <v>0</v>
      </c>
      <c r="M7" s="48">
        <f t="shared" si="2"/>
        <v>0</v>
      </c>
      <c r="N7" s="48">
        <f t="shared" si="2"/>
        <v>0</v>
      </c>
      <c r="O7" s="48">
        <f t="shared" si="2"/>
        <v>0</v>
      </c>
      <c r="P7" s="48">
        <f t="shared" si="2"/>
        <v>0</v>
      </c>
      <c r="Q7" s="48">
        <f t="shared" si="2"/>
        <v>0</v>
      </c>
      <c r="R7" s="48">
        <f t="shared" si="2"/>
        <v>0</v>
      </c>
      <c r="S7" s="48">
        <f t="shared" si="2"/>
        <v>0</v>
      </c>
      <c r="T7" s="48">
        <f t="shared" si="2"/>
        <v>0</v>
      </c>
      <c r="U7" s="48">
        <f t="shared" si="2"/>
        <v>0</v>
      </c>
      <c r="V7" s="51">
        <f t="shared" si="2"/>
        <v>0</v>
      </c>
      <c r="W7" s="51">
        <f t="shared" si="3"/>
        <v>0</v>
      </c>
      <c r="X7" s="51">
        <f t="shared" si="3"/>
        <v>0</v>
      </c>
      <c r="Y7" s="51">
        <f t="shared" si="3"/>
        <v>0</v>
      </c>
      <c r="Z7" s="52">
        <f t="shared" si="3"/>
        <v>0</v>
      </c>
      <c r="AA7" s="35">
        <v>1</v>
      </c>
      <c r="AB7" s="32">
        <v>0.97708215451584979</v>
      </c>
      <c r="AC7" s="68"/>
    </row>
    <row r="8" spans="2:29" ht="15.6" x14ac:dyDescent="0.35">
      <c r="B8" s="2" t="s">
        <v>15</v>
      </c>
      <c r="C8">
        <v>1</v>
      </c>
      <c r="E8" s="29">
        <f>+E7+0.5</f>
        <v>1.5</v>
      </c>
      <c r="F8" s="11">
        <f>+F7+(F9-F7)*(E8-E7)/(E9-E7)</f>
        <v>2.4500000000000001E-2</v>
      </c>
      <c r="G8" s="47">
        <f t="shared" si="2"/>
        <v>1.2386111111111112E-2</v>
      </c>
      <c r="H8" s="48">
        <f t="shared" si="2"/>
        <v>1.2454166666666667E-2</v>
      </c>
      <c r="I8" s="48">
        <f t="shared" si="2"/>
        <v>1.0123861111111112</v>
      </c>
      <c r="J8" s="48">
        <f t="shared" si="2"/>
        <v>0</v>
      </c>
      <c r="K8" s="48">
        <f t="shared" si="2"/>
        <v>0</v>
      </c>
      <c r="L8" s="48">
        <f t="shared" si="2"/>
        <v>0</v>
      </c>
      <c r="M8" s="48">
        <f t="shared" si="2"/>
        <v>0</v>
      </c>
      <c r="N8" s="48">
        <f t="shared" si="2"/>
        <v>0</v>
      </c>
      <c r="O8" s="48">
        <f t="shared" si="2"/>
        <v>0</v>
      </c>
      <c r="P8" s="48">
        <f t="shared" si="2"/>
        <v>0</v>
      </c>
      <c r="Q8" s="48">
        <f t="shared" si="3"/>
        <v>0</v>
      </c>
      <c r="R8" s="48">
        <f t="shared" si="3"/>
        <v>0</v>
      </c>
      <c r="S8" s="48">
        <f t="shared" si="3"/>
        <v>0</v>
      </c>
      <c r="T8" s="48">
        <f t="shared" si="3"/>
        <v>0</v>
      </c>
      <c r="U8" s="48">
        <f t="shared" si="3"/>
        <v>0</v>
      </c>
      <c r="V8" s="48">
        <f t="shared" si="3"/>
        <v>0</v>
      </c>
      <c r="W8" s="48">
        <f t="shared" si="3"/>
        <v>0</v>
      </c>
      <c r="X8" s="48">
        <f t="shared" si="3"/>
        <v>0</v>
      </c>
      <c r="Y8" s="48">
        <f t="shared" si="3"/>
        <v>0</v>
      </c>
      <c r="Z8" s="49">
        <f t="shared" si="3"/>
        <v>0</v>
      </c>
      <c r="AA8" s="31">
        <v>1</v>
      </c>
      <c r="AB8" s="32">
        <v>0.96365161642560793</v>
      </c>
      <c r="AC8" s="68"/>
    </row>
    <row r="9" spans="2:29" x14ac:dyDescent="0.3">
      <c r="B9" s="2" t="s">
        <v>9</v>
      </c>
      <c r="C9">
        <v>7</v>
      </c>
      <c r="E9" s="23">
        <f t="shared" ref="E9:E25" si="4">+E8+0.5</f>
        <v>2</v>
      </c>
      <c r="F9" s="4">
        <v>2.5999999999999999E-2</v>
      </c>
      <c r="G9" s="50">
        <f t="shared" si="2"/>
        <v>1.3144444444444443E-2</v>
      </c>
      <c r="H9" s="51">
        <f t="shared" si="2"/>
        <v>1.3216666666666665E-2</v>
      </c>
      <c r="I9" s="51">
        <f t="shared" si="2"/>
        <v>1.3144444444444443E-2</v>
      </c>
      <c r="J9" s="51">
        <f t="shared" si="2"/>
        <v>1.0132166666666667</v>
      </c>
      <c r="K9" s="51">
        <f t="shared" si="2"/>
        <v>0</v>
      </c>
      <c r="L9" s="51">
        <f t="shared" si="2"/>
        <v>0</v>
      </c>
      <c r="M9" s="51">
        <f t="shared" si="2"/>
        <v>0</v>
      </c>
      <c r="N9" s="51">
        <f t="shared" si="2"/>
        <v>0</v>
      </c>
      <c r="O9" s="51">
        <f t="shared" si="2"/>
        <v>0</v>
      </c>
      <c r="P9" s="51">
        <f t="shared" si="2"/>
        <v>0</v>
      </c>
      <c r="Q9" s="51">
        <f t="shared" si="3"/>
        <v>0</v>
      </c>
      <c r="R9" s="51">
        <f t="shared" si="3"/>
        <v>0</v>
      </c>
      <c r="S9" s="51">
        <f t="shared" si="3"/>
        <v>0</v>
      </c>
      <c r="T9" s="51">
        <f t="shared" si="3"/>
        <v>0</v>
      </c>
      <c r="U9" s="51">
        <f t="shared" si="3"/>
        <v>0</v>
      </c>
      <c r="V9" s="51">
        <f t="shared" si="3"/>
        <v>0</v>
      </c>
      <c r="W9" s="51">
        <f t="shared" si="3"/>
        <v>0</v>
      </c>
      <c r="X9" s="51">
        <f t="shared" si="3"/>
        <v>0</v>
      </c>
      <c r="Y9" s="51">
        <f t="shared" si="3"/>
        <v>0</v>
      </c>
      <c r="Z9" s="52">
        <f t="shared" si="3"/>
        <v>0</v>
      </c>
      <c r="AA9" s="35">
        <v>1</v>
      </c>
      <c r="AB9" s="32">
        <v>0.94888510702188689</v>
      </c>
      <c r="AC9" s="68"/>
    </row>
    <row r="10" spans="2:29" x14ac:dyDescent="0.3">
      <c r="B10" s="2" t="s">
        <v>12</v>
      </c>
      <c r="C10" s="1">
        <v>0.2</v>
      </c>
      <c r="E10" s="29">
        <f t="shared" si="4"/>
        <v>2.5</v>
      </c>
      <c r="F10" s="11">
        <f>+F9+(F11-F9)*(E10-E9)/(E11-E9)</f>
        <v>2.7299999999999998E-2</v>
      </c>
      <c r="G10" s="47">
        <f t="shared" si="2"/>
        <v>1.3801666666666665E-2</v>
      </c>
      <c r="H10" s="48">
        <f t="shared" si="2"/>
        <v>1.3877499999999997E-2</v>
      </c>
      <c r="I10" s="48">
        <f t="shared" si="2"/>
        <v>1.3801666666666665E-2</v>
      </c>
      <c r="J10" s="48">
        <f t="shared" si="2"/>
        <v>1.3877499999999997E-2</v>
      </c>
      <c r="K10" s="48">
        <f t="shared" si="2"/>
        <v>1.0138775</v>
      </c>
      <c r="L10" s="48">
        <f t="shared" si="2"/>
        <v>0</v>
      </c>
      <c r="M10" s="48">
        <f t="shared" si="2"/>
        <v>0</v>
      </c>
      <c r="N10" s="48">
        <f t="shared" si="2"/>
        <v>0</v>
      </c>
      <c r="O10" s="48">
        <f t="shared" si="2"/>
        <v>0</v>
      </c>
      <c r="P10" s="48">
        <f t="shared" si="2"/>
        <v>0</v>
      </c>
      <c r="Q10" s="48">
        <f t="shared" si="3"/>
        <v>0</v>
      </c>
      <c r="R10" s="48">
        <f t="shared" si="3"/>
        <v>0</v>
      </c>
      <c r="S10" s="48">
        <f t="shared" si="3"/>
        <v>0</v>
      </c>
      <c r="T10" s="48">
        <f t="shared" si="3"/>
        <v>0</v>
      </c>
      <c r="U10" s="48">
        <f t="shared" si="3"/>
        <v>0</v>
      </c>
      <c r="V10" s="48">
        <f t="shared" si="3"/>
        <v>0</v>
      </c>
      <c r="W10" s="48">
        <f t="shared" si="3"/>
        <v>0</v>
      </c>
      <c r="X10" s="48">
        <f t="shared" si="3"/>
        <v>0</v>
      </c>
      <c r="Y10" s="48">
        <f t="shared" si="3"/>
        <v>0</v>
      </c>
      <c r="Z10" s="49">
        <f t="shared" si="3"/>
        <v>0</v>
      </c>
      <c r="AA10" s="31">
        <v>1</v>
      </c>
      <c r="AB10" s="32">
        <v>0.93337643095243883</v>
      </c>
      <c r="AC10" s="68"/>
    </row>
    <row r="11" spans="2:29" x14ac:dyDescent="0.3">
      <c r="B11" s="2" t="s">
        <v>13</v>
      </c>
      <c r="C11" s="4">
        <v>2.1499999999999998E-2</v>
      </c>
      <c r="E11" s="23">
        <f t="shared" si="4"/>
        <v>3</v>
      </c>
      <c r="F11" s="4">
        <v>2.86E-2</v>
      </c>
      <c r="G11" s="50">
        <f t="shared" si="2"/>
        <v>1.4458888888888889E-2</v>
      </c>
      <c r="H11" s="51">
        <f t="shared" si="2"/>
        <v>1.4538333333333332E-2</v>
      </c>
      <c r="I11" s="51">
        <f t="shared" si="2"/>
        <v>1.4458888888888889E-2</v>
      </c>
      <c r="J11" s="51">
        <f t="shared" si="2"/>
        <v>1.4538333333333332E-2</v>
      </c>
      <c r="K11" s="51">
        <f t="shared" si="2"/>
        <v>1.4538333333333332E-2</v>
      </c>
      <c r="L11" s="51">
        <f t="shared" si="2"/>
        <v>1.0145383333333333</v>
      </c>
      <c r="M11" s="51">
        <f t="shared" si="2"/>
        <v>0</v>
      </c>
      <c r="N11" s="51">
        <f t="shared" si="2"/>
        <v>0</v>
      </c>
      <c r="O11" s="51">
        <f t="shared" si="2"/>
        <v>0</v>
      </c>
      <c r="P11" s="51">
        <f t="shared" si="2"/>
        <v>0</v>
      </c>
      <c r="Q11" s="51">
        <f t="shared" si="3"/>
        <v>0</v>
      </c>
      <c r="R11" s="51">
        <f t="shared" si="3"/>
        <v>0</v>
      </c>
      <c r="S11" s="51">
        <f t="shared" si="3"/>
        <v>0</v>
      </c>
      <c r="T11" s="51">
        <f t="shared" si="3"/>
        <v>0</v>
      </c>
      <c r="U11" s="51">
        <f t="shared" si="3"/>
        <v>0</v>
      </c>
      <c r="V11" s="51">
        <f t="shared" si="3"/>
        <v>0</v>
      </c>
      <c r="W11" s="51">
        <f t="shared" si="3"/>
        <v>0</v>
      </c>
      <c r="X11" s="51">
        <f t="shared" si="3"/>
        <v>0</v>
      </c>
      <c r="Y11" s="51">
        <f t="shared" si="3"/>
        <v>0</v>
      </c>
      <c r="Z11" s="52">
        <f t="shared" si="3"/>
        <v>0</v>
      </c>
      <c r="AA11" s="35">
        <v>1</v>
      </c>
      <c r="AB11" s="32">
        <v>0.91687405934595412</v>
      </c>
      <c r="AC11" s="68"/>
    </row>
    <row r="12" spans="2:29" x14ac:dyDescent="0.3">
      <c r="B12" s="17" t="s">
        <v>24</v>
      </c>
      <c r="C12" s="4"/>
      <c r="E12" s="29">
        <f t="shared" si="4"/>
        <v>3.5</v>
      </c>
      <c r="F12" s="11">
        <f>+F11+(F15-F11)*(E12-E11)/(E15-E11)</f>
        <v>2.9025000000000002E-2</v>
      </c>
      <c r="G12" s="47">
        <f t="shared" si="2"/>
        <v>1.4673750000000001E-2</v>
      </c>
      <c r="H12" s="48">
        <f t="shared" si="2"/>
        <v>1.4754375E-2</v>
      </c>
      <c r="I12" s="48">
        <f t="shared" si="2"/>
        <v>1.4673750000000001E-2</v>
      </c>
      <c r="J12" s="48">
        <f t="shared" si="2"/>
        <v>1.4754375E-2</v>
      </c>
      <c r="K12" s="48">
        <f t="shared" si="2"/>
        <v>1.4754375E-2</v>
      </c>
      <c r="L12" s="48">
        <f t="shared" si="2"/>
        <v>1.4754375E-2</v>
      </c>
      <c r="M12" s="48">
        <f t="shared" si="2"/>
        <v>1.01467375</v>
      </c>
      <c r="N12" s="48">
        <f t="shared" si="2"/>
        <v>0</v>
      </c>
      <c r="O12" s="48">
        <f t="shared" si="2"/>
        <v>0</v>
      </c>
      <c r="P12" s="48">
        <f t="shared" si="2"/>
        <v>0</v>
      </c>
      <c r="Q12" s="48">
        <f t="shared" si="3"/>
        <v>0</v>
      </c>
      <c r="R12" s="48">
        <f t="shared" si="3"/>
        <v>0</v>
      </c>
      <c r="S12" s="48">
        <f t="shared" si="3"/>
        <v>0</v>
      </c>
      <c r="T12" s="48">
        <f t="shared" si="3"/>
        <v>0</v>
      </c>
      <c r="U12" s="48">
        <f t="shared" si="3"/>
        <v>0</v>
      </c>
      <c r="V12" s="48">
        <f t="shared" si="3"/>
        <v>0</v>
      </c>
      <c r="W12" s="48">
        <f t="shared" si="3"/>
        <v>0</v>
      </c>
      <c r="X12" s="48">
        <f t="shared" si="3"/>
        <v>0</v>
      </c>
      <c r="Y12" s="48">
        <f t="shared" si="3"/>
        <v>0</v>
      </c>
      <c r="Z12" s="49">
        <f t="shared" si="3"/>
        <v>0</v>
      </c>
      <c r="AA12" s="31">
        <v>1</v>
      </c>
      <c r="AB12" s="32">
        <v>0.90239724467281157</v>
      </c>
      <c r="AC12" s="68"/>
    </row>
    <row r="13" spans="2:29" x14ac:dyDescent="0.3">
      <c r="B13" s="2" t="s">
        <v>7</v>
      </c>
      <c r="C13" s="16">
        <f>+_xlfn.XLOOKUP($C$8,E6:E25,AB6:AB25)</f>
        <v>0.97708215451584979</v>
      </c>
      <c r="E13" s="29">
        <f t="shared" si="4"/>
        <v>4</v>
      </c>
      <c r="F13" s="11">
        <f>+F11+(F15-F11)*(E13-E11)/(E15-E11)</f>
        <v>2.945E-2</v>
      </c>
      <c r="G13" s="47">
        <f t="shared" si="2"/>
        <v>1.4888611111111111E-2</v>
      </c>
      <c r="H13" s="48">
        <f t="shared" si="2"/>
        <v>1.4970416666666667E-2</v>
      </c>
      <c r="I13" s="48">
        <f t="shared" si="2"/>
        <v>1.4888611111111111E-2</v>
      </c>
      <c r="J13" s="48">
        <f t="shared" si="2"/>
        <v>1.4970416666666667E-2</v>
      </c>
      <c r="K13" s="48">
        <f t="shared" si="2"/>
        <v>1.4970416666666667E-2</v>
      </c>
      <c r="L13" s="48">
        <f t="shared" si="2"/>
        <v>1.4970416666666667E-2</v>
      </c>
      <c r="M13" s="48">
        <f t="shared" si="2"/>
        <v>1.4888611111111111E-2</v>
      </c>
      <c r="N13" s="48">
        <f t="shared" si="2"/>
        <v>1.0149704166666667</v>
      </c>
      <c r="O13" s="48">
        <f t="shared" si="2"/>
        <v>0</v>
      </c>
      <c r="P13" s="48">
        <f t="shared" si="2"/>
        <v>0</v>
      </c>
      <c r="Q13" s="48">
        <f t="shared" si="3"/>
        <v>0</v>
      </c>
      <c r="R13" s="48">
        <f t="shared" si="3"/>
        <v>0</v>
      </c>
      <c r="S13" s="48">
        <f t="shared" si="3"/>
        <v>0</v>
      </c>
      <c r="T13" s="48">
        <f t="shared" si="3"/>
        <v>0</v>
      </c>
      <c r="U13" s="48">
        <f t="shared" si="3"/>
        <v>0</v>
      </c>
      <c r="V13" s="48">
        <f t="shared" si="3"/>
        <v>0</v>
      </c>
      <c r="W13" s="48">
        <f t="shared" si="3"/>
        <v>0</v>
      </c>
      <c r="X13" s="48">
        <f t="shared" si="3"/>
        <v>0</v>
      </c>
      <c r="Y13" s="48">
        <f t="shared" si="3"/>
        <v>0</v>
      </c>
      <c r="Z13" s="49">
        <f t="shared" si="3"/>
        <v>0</v>
      </c>
      <c r="AA13" s="31">
        <v>1</v>
      </c>
      <c r="AB13" s="32">
        <v>0.88767916453463092</v>
      </c>
      <c r="AC13" s="68"/>
    </row>
    <row r="14" spans="2:29" x14ac:dyDescent="0.3">
      <c r="B14" s="2" t="s">
        <v>6</v>
      </c>
      <c r="C14" s="16">
        <f>+_xlfn.XLOOKUP($C$9+C8,E6:E25,AB6:AB25)</f>
        <v>0.77109615202266768</v>
      </c>
      <c r="E14" s="29">
        <f t="shared" si="4"/>
        <v>4.5</v>
      </c>
      <c r="F14" s="11">
        <f>+F11+(F15-F11)*(E14-E11)/(E15-E11)</f>
        <v>2.9874999999999999E-2</v>
      </c>
      <c r="G14" s="47">
        <f t="shared" si="2"/>
        <v>1.5103472222222221E-2</v>
      </c>
      <c r="H14" s="48">
        <f t="shared" si="2"/>
        <v>1.5186458333333331E-2</v>
      </c>
      <c r="I14" s="48">
        <f t="shared" si="2"/>
        <v>1.5103472222222221E-2</v>
      </c>
      <c r="J14" s="48">
        <f t="shared" si="2"/>
        <v>1.5186458333333331E-2</v>
      </c>
      <c r="K14" s="48">
        <f t="shared" si="2"/>
        <v>1.5186458333333331E-2</v>
      </c>
      <c r="L14" s="48">
        <f t="shared" si="2"/>
        <v>1.5186458333333331E-2</v>
      </c>
      <c r="M14" s="48">
        <f t="shared" si="2"/>
        <v>1.5103472222222221E-2</v>
      </c>
      <c r="N14" s="48">
        <f t="shared" si="2"/>
        <v>1.5186458333333331E-2</v>
      </c>
      <c r="O14" s="48">
        <f t="shared" si="2"/>
        <v>1.0151034722222223</v>
      </c>
      <c r="P14" s="48">
        <f t="shared" si="2"/>
        <v>0</v>
      </c>
      <c r="Q14" s="48">
        <f t="shared" si="3"/>
        <v>0</v>
      </c>
      <c r="R14" s="48">
        <f t="shared" si="3"/>
        <v>0</v>
      </c>
      <c r="S14" s="48">
        <f t="shared" si="3"/>
        <v>0</v>
      </c>
      <c r="T14" s="48">
        <f t="shared" si="3"/>
        <v>0</v>
      </c>
      <c r="U14" s="48">
        <f t="shared" si="3"/>
        <v>0</v>
      </c>
      <c r="V14" s="48">
        <f t="shared" si="3"/>
        <v>0</v>
      </c>
      <c r="W14" s="48">
        <f t="shared" si="3"/>
        <v>0</v>
      </c>
      <c r="X14" s="48">
        <f t="shared" si="3"/>
        <v>0</v>
      </c>
      <c r="Y14" s="48">
        <f t="shared" si="3"/>
        <v>0</v>
      </c>
      <c r="Z14" s="49">
        <f t="shared" si="3"/>
        <v>0</v>
      </c>
      <c r="AA14" s="31">
        <v>1</v>
      </c>
      <c r="AB14" s="32">
        <v>0.87287479544322599</v>
      </c>
      <c r="AC14" s="68"/>
    </row>
    <row r="15" spans="2:29" x14ac:dyDescent="0.3">
      <c r="B15" s="2" t="s">
        <v>17</v>
      </c>
      <c r="C15" s="3">
        <f>+(LN(C19/C11)+(C10^2)*C8/2)/(C10*SQRT(C8))</f>
        <v>2.3170252629664936</v>
      </c>
      <c r="E15" s="23">
        <f t="shared" si="4"/>
        <v>5</v>
      </c>
      <c r="F15" s="4">
        <v>3.0300000000000001E-2</v>
      </c>
      <c r="G15" s="50">
        <f t="shared" si="2"/>
        <v>1.5318333333333333E-2</v>
      </c>
      <c r="H15" s="51">
        <f t="shared" si="2"/>
        <v>1.54025E-2</v>
      </c>
      <c r="I15" s="51">
        <f t="shared" si="2"/>
        <v>1.5318333333333333E-2</v>
      </c>
      <c r="J15" s="51">
        <f t="shared" si="2"/>
        <v>1.54025E-2</v>
      </c>
      <c r="K15" s="51">
        <f t="shared" si="2"/>
        <v>1.54025E-2</v>
      </c>
      <c r="L15" s="51">
        <f t="shared" si="2"/>
        <v>1.54025E-2</v>
      </c>
      <c r="M15" s="51">
        <f t="shared" si="2"/>
        <v>1.5318333333333333E-2</v>
      </c>
      <c r="N15" s="51">
        <f t="shared" si="2"/>
        <v>1.54025E-2</v>
      </c>
      <c r="O15" s="51">
        <f t="shared" si="2"/>
        <v>1.5318333333333333E-2</v>
      </c>
      <c r="P15" s="51">
        <f t="shared" si="2"/>
        <v>1.0154025</v>
      </c>
      <c r="Q15" s="51">
        <f t="shared" si="3"/>
        <v>0</v>
      </c>
      <c r="R15" s="51">
        <f t="shared" si="3"/>
        <v>0</v>
      </c>
      <c r="S15" s="51">
        <f t="shared" si="3"/>
        <v>0</v>
      </c>
      <c r="T15" s="51">
        <f t="shared" si="3"/>
        <v>0</v>
      </c>
      <c r="U15" s="51">
        <f t="shared" si="3"/>
        <v>0</v>
      </c>
      <c r="V15" s="51">
        <f t="shared" si="3"/>
        <v>0</v>
      </c>
      <c r="W15" s="51">
        <f t="shared" si="3"/>
        <v>0</v>
      </c>
      <c r="X15" s="51">
        <f t="shared" si="3"/>
        <v>0</v>
      </c>
      <c r="Y15" s="51">
        <f t="shared" si="3"/>
        <v>0</v>
      </c>
      <c r="Z15" s="52">
        <f t="shared" si="3"/>
        <v>0</v>
      </c>
      <c r="AA15" s="35">
        <v>1</v>
      </c>
      <c r="AB15" s="32">
        <v>0.85785323527356494</v>
      </c>
      <c r="AC15" s="68"/>
    </row>
    <row r="16" spans="2:29" x14ac:dyDescent="0.3">
      <c r="B16" s="2" t="s">
        <v>18</v>
      </c>
      <c r="C16" s="3">
        <f>+C15-C10*SQRT(C8)</f>
        <v>2.1170252629664934</v>
      </c>
      <c r="E16" s="29">
        <f t="shared" si="4"/>
        <v>5.5</v>
      </c>
      <c r="F16" s="11">
        <f>+F15+(F19-F15)*(E16-E15)/(E19-E15)</f>
        <v>3.0675000000000001E-2</v>
      </c>
      <c r="G16" s="47">
        <f t="shared" si="2"/>
        <v>1.5507916666666666E-2</v>
      </c>
      <c r="H16" s="48">
        <f t="shared" si="2"/>
        <v>1.5593124999999999E-2</v>
      </c>
      <c r="I16" s="48">
        <f t="shared" si="2"/>
        <v>1.5507916666666666E-2</v>
      </c>
      <c r="J16" s="48">
        <f t="shared" si="2"/>
        <v>1.5593124999999999E-2</v>
      </c>
      <c r="K16" s="48">
        <f t="shared" si="2"/>
        <v>1.5593124999999999E-2</v>
      </c>
      <c r="L16" s="48">
        <f t="shared" si="2"/>
        <v>1.5593124999999999E-2</v>
      </c>
      <c r="M16" s="48">
        <f t="shared" si="2"/>
        <v>1.5507916666666666E-2</v>
      </c>
      <c r="N16" s="48">
        <f t="shared" si="2"/>
        <v>1.5593124999999999E-2</v>
      </c>
      <c r="O16" s="48">
        <f t="shared" si="2"/>
        <v>1.5507916666666666E-2</v>
      </c>
      <c r="P16" s="48">
        <f t="shared" si="2"/>
        <v>1.5593124999999999E-2</v>
      </c>
      <c r="Q16" s="48">
        <f t="shared" si="3"/>
        <v>1.0155079166666667</v>
      </c>
      <c r="R16" s="48">
        <f t="shared" si="3"/>
        <v>0</v>
      </c>
      <c r="S16" s="48">
        <f t="shared" si="3"/>
        <v>0</v>
      </c>
      <c r="T16" s="48">
        <f t="shared" si="3"/>
        <v>0</v>
      </c>
      <c r="U16" s="48">
        <f t="shared" si="3"/>
        <v>0</v>
      </c>
      <c r="V16" s="48">
        <f t="shared" si="3"/>
        <v>0</v>
      </c>
      <c r="W16" s="48">
        <f t="shared" si="3"/>
        <v>0</v>
      </c>
      <c r="X16" s="48">
        <f t="shared" si="3"/>
        <v>0</v>
      </c>
      <c r="Y16" s="48">
        <f t="shared" si="3"/>
        <v>0</v>
      </c>
      <c r="Z16" s="49">
        <f t="shared" si="3"/>
        <v>0</v>
      </c>
      <c r="AA16" s="31">
        <v>1</v>
      </c>
      <c r="AB16" s="32">
        <v>0.84302050145106688</v>
      </c>
      <c r="AC16" s="68"/>
    </row>
    <row r="17" spans="2:29" x14ac:dyDescent="0.3">
      <c r="B17" s="17" t="s">
        <v>11</v>
      </c>
      <c r="E17" s="29">
        <f t="shared" si="4"/>
        <v>6</v>
      </c>
      <c r="F17" s="11">
        <f>+F15+(F19-F15)*(E17-E15)/(E19-E15)</f>
        <v>3.1050000000000001E-2</v>
      </c>
      <c r="G17" s="47">
        <f t="shared" si="2"/>
        <v>1.56975E-2</v>
      </c>
      <c r="H17" s="48">
        <f t="shared" si="2"/>
        <v>1.5783749999999999E-2</v>
      </c>
      <c r="I17" s="48">
        <f t="shared" si="2"/>
        <v>1.56975E-2</v>
      </c>
      <c r="J17" s="48">
        <f t="shared" si="2"/>
        <v>1.5783749999999999E-2</v>
      </c>
      <c r="K17" s="48">
        <f t="shared" si="2"/>
        <v>1.5783749999999999E-2</v>
      </c>
      <c r="L17" s="48">
        <f t="shared" si="2"/>
        <v>1.5783749999999999E-2</v>
      </c>
      <c r="M17" s="48">
        <f t="shared" si="2"/>
        <v>1.56975E-2</v>
      </c>
      <c r="N17" s="48">
        <f t="shared" si="2"/>
        <v>1.5783749999999999E-2</v>
      </c>
      <c r="O17" s="48">
        <f t="shared" si="2"/>
        <v>1.56975E-2</v>
      </c>
      <c r="P17" s="48">
        <f t="shared" si="2"/>
        <v>1.5783749999999999E-2</v>
      </c>
      <c r="Q17" s="48">
        <f t="shared" si="3"/>
        <v>1.56975E-2</v>
      </c>
      <c r="R17" s="48">
        <f t="shared" si="3"/>
        <v>1.01578375</v>
      </c>
      <c r="S17" s="48">
        <f t="shared" si="3"/>
        <v>0</v>
      </c>
      <c r="T17" s="48">
        <f t="shared" si="3"/>
        <v>0</v>
      </c>
      <c r="U17" s="48">
        <f t="shared" si="3"/>
        <v>0</v>
      </c>
      <c r="V17" s="48">
        <f t="shared" si="3"/>
        <v>0</v>
      </c>
      <c r="W17" s="48">
        <f t="shared" si="3"/>
        <v>0</v>
      </c>
      <c r="X17" s="48">
        <f t="shared" si="3"/>
        <v>0</v>
      </c>
      <c r="Y17" s="48">
        <f t="shared" si="3"/>
        <v>0</v>
      </c>
      <c r="Z17" s="49">
        <f t="shared" si="3"/>
        <v>0</v>
      </c>
      <c r="AA17" s="31">
        <v>1</v>
      </c>
      <c r="AB17" s="32">
        <v>0.82803198680489831</v>
      </c>
      <c r="AC17" s="68"/>
    </row>
    <row r="18" spans="2:29" ht="15.6" x14ac:dyDescent="0.35">
      <c r="B18" s="2" t="s">
        <v>23</v>
      </c>
      <c r="C18" s="16" cm="1">
        <f t="array" ref="C18">+SUMPRODUCT(--(E6:E25 &gt; C8), --(E6:E25 &lt;= C9+C8),AB6:AB25,TRANSPOSE(G5:Z5))</f>
        <v>6.1493736413197722</v>
      </c>
      <c r="E18" s="29">
        <f t="shared" si="4"/>
        <v>6.5</v>
      </c>
      <c r="F18" s="11">
        <f>+F15+(F19-F15)*(E18-E15)/(E19-E15)</f>
        <v>3.1425000000000002E-2</v>
      </c>
      <c r="G18" s="47">
        <f t="shared" si="2"/>
        <v>1.5887083333333333E-2</v>
      </c>
      <c r="H18" s="48">
        <f t="shared" si="2"/>
        <v>1.5974374999999999E-2</v>
      </c>
      <c r="I18" s="48">
        <f t="shared" si="2"/>
        <v>1.5887083333333333E-2</v>
      </c>
      <c r="J18" s="48">
        <f t="shared" si="2"/>
        <v>1.5974374999999999E-2</v>
      </c>
      <c r="K18" s="48">
        <f t="shared" si="2"/>
        <v>1.5974374999999999E-2</v>
      </c>
      <c r="L18" s="48">
        <f t="shared" si="2"/>
        <v>1.5974374999999999E-2</v>
      </c>
      <c r="M18" s="48">
        <f t="shared" si="2"/>
        <v>1.5887083333333333E-2</v>
      </c>
      <c r="N18" s="48">
        <f t="shared" si="2"/>
        <v>1.5974374999999999E-2</v>
      </c>
      <c r="O18" s="48">
        <f t="shared" si="2"/>
        <v>1.5887083333333333E-2</v>
      </c>
      <c r="P18" s="48">
        <f t="shared" si="2"/>
        <v>1.5974374999999999E-2</v>
      </c>
      <c r="Q18" s="48">
        <f t="shared" si="3"/>
        <v>1.5887083333333333E-2</v>
      </c>
      <c r="R18" s="48">
        <f t="shared" si="3"/>
        <v>1.5974374999999999E-2</v>
      </c>
      <c r="S18" s="48">
        <f t="shared" si="3"/>
        <v>1.0159743750000001</v>
      </c>
      <c r="T18" s="48">
        <f t="shared" si="3"/>
        <v>0</v>
      </c>
      <c r="U18" s="48">
        <f t="shared" si="3"/>
        <v>0</v>
      </c>
      <c r="V18" s="48">
        <f t="shared" si="3"/>
        <v>0</v>
      </c>
      <c r="W18" s="48">
        <f t="shared" si="3"/>
        <v>0</v>
      </c>
      <c r="X18" s="48">
        <f t="shared" si="3"/>
        <v>0</v>
      </c>
      <c r="Y18" s="48">
        <f t="shared" si="3"/>
        <v>0</v>
      </c>
      <c r="Z18" s="49">
        <f t="shared" si="3"/>
        <v>0</v>
      </c>
      <c r="AA18" s="31">
        <v>1</v>
      </c>
      <c r="AB18" s="32">
        <v>0.81296841609118009</v>
      </c>
      <c r="AC18" s="68"/>
    </row>
    <row r="19" spans="2:29" ht="15" thickBot="1" x14ac:dyDescent="0.35">
      <c r="B19" s="2" t="s">
        <v>8</v>
      </c>
      <c r="C19" s="14">
        <f>+(C13-C14)/C18</f>
        <v>3.3497070516107653E-2</v>
      </c>
      <c r="E19" s="23">
        <f t="shared" si="4"/>
        <v>7</v>
      </c>
      <c r="F19" s="4">
        <v>3.1800000000000002E-2</v>
      </c>
      <c r="G19" s="50">
        <f t="shared" ref="G19:Z19" si="5">+IF(G$4&gt;EDATE($G$2,$E19*12),0,(IF(G$4=EDATE($G$2,12*$E19),1+$F19*G$5,$F19*G$5)))</f>
        <v>1.6076666666666666E-2</v>
      </c>
      <c r="H19" s="51">
        <f t="shared" si="5"/>
        <v>1.6164999999999999E-2</v>
      </c>
      <c r="I19" s="51">
        <f t="shared" si="5"/>
        <v>1.6076666666666666E-2</v>
      </c>
      <c r="J19" s="51">
        <f t="shared" si="5"/>
        <v>1.6164999999999999E-2</v>
      </c>
      <c r="K19" s="51">
        <f t="shared" si="5"/>
        <v>1.6164999999999999E-2</v>
      </c>
      <c r="L19" s="51">
        <f t="shared" si="5"/>
        <v>1.6164999999999999E-2</v>
      </c>
      <c r="M19" s="51">
        <f t="shared" si="5"/>
        <v>1.6076666666666666E-2</v>
      </c>
      <c r="N19" s="51">
        <f t="shared" si="5"/>
        <v>1.6164999999999999E-2</v>
      </c>
      <c r="O19" s="51">
        <f t="shared" si="5"/>
        <v>1.6076666666666666E-2</v>
      </c>
      <c r="P19" s="51">
        <f t="shared" si="5"/>
        <v>1.6164999999999999E-2</v>
      </c>
      <c r="Q19" s="51">
        <f t="shared" si="5"/>
        <v>1.6076666666666666E-2</v>
      </c>
      <c r="R19" s="51">
        <f t="shared" si="5"/>
        <v>1.6164999999999999E-2</v>
      </c>
      <c r="S19" s="51">
        <f t="shared" si="5"/>
        <v>1.6164999999999999E-2</v>
      </c>
      <c r="T19" s="51">
        <f t="shared" si="5"/>
        <v>1.016165</v>
      </c>
      <c r="U19" s="51">
        <f t="shared" si="5"/>
        <v>0</v>
      </c>
      <c r="V19" s="51">
        <f t="shared" si="5"/>
        <v>0</v>
      </c>
      <c r="W19" s="51">
        <f t="shared" si="5"/>
        <v>0</v>
      </c>
      <c r="X19" s="51">
        <f t="shared" si="5"/>
        <v>0</v>
      </c>
      <c r="Y19" s="51">
        <f t="shared" si="5"/>
        <v>0</v>
      </c>
      <c r="Z19" s="52">
        <f t="shared" si="5"/>
        <v>0</v>
      </c>
      <c r="AA19" s="35">
        <v>1</v>
      </c>
      <c r="AB19" s="32">
        <v>0.79783946073220524</v>
      </c>
      <c r="AC19" s="68"/>
    </row>
    <row r="20" spans="2:29" ht="15" thickTop="1" x14ac:dyDescent="0.3">
      <c r="B20" s="63" t="s">
        <v>21</v>
      </c>
      <c r="C20" s="64">
        <f>+C18*(C11*_xlfn.NORM.DIST(-C16,0,1,TRUE)-C19*_xlfn.NORM.DIST(-C15,0,1,TRUE))*C7</f>
        <v>153.03263242678551</v>
      </c>
      <c r="E20" s="29">
        <f t="shared" si="4"/>
        <v>7.5</v>
      </c>
      <c r="F20" s="11">
        <f>+$F$19+($F$25-$F$19)*(E20-$E$19)/($E$25-$E$19)</f>
        <v>3.191666666666667E-2</v>
      </c>
      <c r="G20" s="47">
        <f t="shared" si="2"/>
        <v>1.6135648148148149E-2</v>
      </c>
      <c r="H20" s="48">
        <f t="shared" si="2"/>
        <v>1.6224305555555558E-2</v>
      </c>
      <c r="I20" s="48">
        <f t="shared" si="2"/>
        <v>1.6135648148148149E-2</v>
      </c>
      <c r="J20" s="48">
        <f t="shared" si="2"/>
        <v>1.6224305555555558E-2</v>
      </c>
      <c r="K20" s="48">
        <f t="shared" si="2"/>
        <v>1.6224305555555558E-2</v>
      </c>
      <c r="L20" s="48">
        <f t="shared" si="2"/>
        <v>1.6224305555555558E-2</v>
      </c>
      <c r="M20" s="48">
        <f t="shared" si="2"/>
        <v>1.6135648148148149E-2</v>
      </c>
      <c r="N20" s="48">
        <f t="shared" si="2"/>
        <v>1.6224305555555558E-2</v>
      </c>
      <c r="O20" s="48">
        <f t="shared" si="2"/>
        <v>1.6135648148148149E-2</v>
      </c>
      <c r="P20" s="48">
        <f t="shared" si="2"/>
        <v>1.6224305555555558E-2</v>
      </c>
      <c r="Q20" s="48">
        <f t="shared" si="3"/>
        <v>1.6135648148148149E-2</v>
      </c>
      <c r="R20" s="48">
        <f t="shared" si="3"/>
        <v>1.6224305555555558E-2</v>
      </c>
      <c r="S20" s="48">
        <f t="shared" si="3"/>
        <v>1.6224305555555558E-2</v>
      </c>
      <c r="T20" s="48">
        <f t="shared" si="3"/>
        <v>1.6224305555555558E-2</v>
      </c>
      <c r="U20" s="48">
        <f t="shared" si="3"/>
        <v>1.0161356481481481</v>
      </c>
      <c r="V20" s="48">
        <f t="shared" si="3"/>
        <v>0</v>
      </c>
      <c r="W20" s="48">
        <f t="shared" si="3"/>
        <v>0</v>
      </c>
      <c r="X20" s="48">
        <f t="shared" si="3"/>
        <v>0</v>
      </c>
      <c r="Y20" s="48">
        <f t="shared" si="3"/>
        <v>0</v>
      </c>
      <c r="Z20" s="49">
        <f t="shared" si="3"/>
        <v>0</v>
      </c>
      <c r="AA20" s="31">
        <v>1</v>
      </c>
      <c r="AB20" s="32">
        <v>0.78444032847147893</v>
      </c>
      <c r="AC20" s="68"/>
    </row>
    <row r="21" spans="2:29" ht="15" thickBot="1" x14ac:dyDescent="0.35">
      <c r="B21" s="65" t="s">
        <v>22</v>
      </c>
      <c r="C21" s="66">
        <f>+C18*(C19*_xlfn.NORM.DIST(C15,0,1,TRUE)-C11*_xlfn.NORM.DIST(C16,0,1,TRUE))*C7</f>
        <v>73927.501837233795</v>
      </c>
      <c r="E21" s="29">
        <f t="shared" si="4"/>
        <v>8</v>
      </c>
      <c r="F21" s="11">
        <f t="shared" ref="F21:F24" si="6">+$F$19+($F$25-$F$19)*(E21-$E$19)/($E$25-$E$19)</f>
        <v>3.2033333333333337E-2</v>
      </c>
      <c r="G21" s="47">
        <f t="shared" si="2"/>
        <v>1.6194629629629632E-2</v>
      </c>
      <c r="H21" s="48">
        <f t="shared" si="2"/>
        <v>1.6283611111111113E-2</v>
      </c>
      <c r="I21" s="48">
        <f t="shared" si="2"/>
        <v>1.6194629629629632E-2</v>
      </c>
      <c r="J21" s="48">
        <f t="shared" si="2"/>
        <v>1.6283611111111113E-2</v>
      </c>
      <c r="K21" s="48">
        <f t="shared" si="2"/>
        <v>1.6283611111111113E-2</v>
      </c>
      <c r="L21" s="48">
        <f t="shared" si="2"/>
        <v>1.6283611111111113E-2</v>
      </c>
      <c r="M21" s="48">
        <f t="shared" si="2"/>
        <v>1.6194629629629632E-2</v>
      </c>
      <c r="N21" s="48">
        <f t="shared" si="2"/>
        <v>1.6283611111111113E-2</v>
      </c>
      <c r="O21" s="48">
        <f t="shared" si="2"/>
        <v>1.6194629629629632E-2</v>
      </c>
      <c r="P21" s="48">
        <f t="shared" si="2"/>
        <v>1.6283611111111113E-2</v>
      </c>
      <c r="Q21" s="48">
        <f t="shared" si="3"/>
        <v>1.6194629629629632E-2</v>
      </c>
      <c r="R21" s="48">
        <f t="shared" si="3"/>
        <v>1.6283611111111113E-2</v>
      </c>
      <c r="S21" s="48">
        <f t="shared" si="3"/>
        <v>1.6283611111111113E-2</v>
      </c>
      <c r="T21" s="48">
        <f t="shared" si="3"/>
        <v>1.6283611111111113E-2</v>
      </c>
      <c r="U21" s="48">
        <f t="shared" si="3"/>
        <v>1.6194629629629632E-2</v>
      </c>
      <c r="V21" s="48">
        <f t="shared" si="3"/>
        <v>1.0162836111111111</v>
      </c>
      <c r="W21" s="48">
        <f t="shared" si="3"/>
        <v>0</v>
      </c>
      <c r="X21" s="48">
        <f t="shared" si="3"/>
        <v>0</v>
      </c>
      <c r="Y21" s="48">
        <f t="shared" si="3"/>
        <v>0</v>
      </c>
      <c r="Z21" s="49">
        <f t="shared" si="3"/>
        <v>0</v>
      </c>
      <c r="AA21" s="31">
        <v>1</v>
      </c>
      <c r="AB21" s="32">
        <v>0.77109615202266768</v>
      </c>
      <c r="AC21" s="68"/>
    </row>
    <row r="22" spans="2:29" ht="15" thickTop="1" x14ac:dyDescent="0.3">
      <c r="E22" s="29">
        <f t="shared" si="4"/>
        <v>8.5</v>
      </c>
      <c r="F22" s="11">
        <f t="shared" si="6"/>
        <v>3.2149999999999998E-2</v>
      </c>
      <c r="G22" s="47">
        <f t="shared" ref="G22:V25" si="7">+IF(G$4&gt;EDATE($G$2,$E22*12),0,(IF(G$4=EDATE($G$2,12*$E22),1+$F22*G$5,$F22*G$5)))</f>
        <v>1.6253611111111111E-2</v>
      </c>
      <c r="H22" s="48">
        <f t="shared" si="7"/>
        <v>1.6342916666666665E-2</v>
      </c>
      <c r="I22" s="48">
        <f t="shared" si="7"/>
        <v>1.6253611111111111E-2</v>
      </c>
      <c r="J22" s="48">
        <f t="shared" si="7"/>
        <v>1.6342916666666665E-2</v>
      </c>
      <c r="K22" s="48">
        <f t="shared" si="7"/>
        <v>1.6342916666666665E-2</v>
      </c>
      <c r="L22" s="48">
        <f t="shared" si="7"/>
        <v>1.6342916666666665E-2</v>
      </c>
      <c r="M22" s="48">
        <f t="shared" si="7"/>
        <v>1.6253611111111111E-2</v>
      </c>
      <c r="N22" s="48">
        <f t="shared" si="7"/>
        <v>1.6342916666666665E-2</v>
      </c>
      <c r="O22" s="48">
        <f t="shared" si="7"/>
        <v>1.6253611111111111E-2</v>
      </c>
      <c r="P22" s="48">
        <f t="shared" si="7"/>
        <v>1.6342916666666665E-2</v>
      </c>
      <c r="Q22" s="48">
        <f t="shared" si="7"/>
        <v>1.6253611111111111E-2</v>
      </c>
      <c r="R22" s="48">
        <f t="shared" si="7"/>
        <v>1.6342916666666665E-2</v>
      </c>
      <c r="S22" s="48">
        <f t="shared" si="7"/>
        <v>1.6342916666666665E-2</v>
      </c>
      <c r="T22" s="48">
        <f t="shared" si="7"/>
        <v>1.6342916666666665E-2</v>
      </c>
      <c r="U22" s="48">
        <f t="shared" si="7"/>
        <v>1.6253611111111111E-2</v>
      </c>
      <c r="V22" s="48">
        <f t="shared" si="7"/>
        <v>1.6342916666666665E-2</v>
      </c>
      <c r="W22" s="48">
        <f t="shared" ref="Q22:Z25" si="8">+IF(W$4&gt;EDATE($G$2,$E22*12),0,(IF(W$4=EDATE($G$2,12*$E22),1+$F22*W$5,$F22*W$5)))</f>
        <v>1.0162536111111111</v>
      </c>
      <c r="X22" s="48">
        <f t="shared" si="8"/>
        <v>0</v>
      </c>
      <c r="Y22" s="48">
        <f t="shared" si="8"/>
        <v>0</v>
      </c>
      <c r="Z22" s="49">
        <f t="shared" si="8"/>
        <v>0</v>
      </c>
      <c r="AA22" s="31">
        <v>1</v>
      </c>
      <c r="AB22" s="32">
        <v>0.75794316176138987</v>
      </c>
      <c r="AC22" s="68"/>
    </row>
    <row r="23" spans="2:29" x14ac:dyDescent="0.3">
      <c r="E23" s="29">
        <f t="shared" si="4"/>
        <v>9</v>
      </c>
      <c r="F23" s="11">
        <f t="shared" si="6"/>
        <v>3.2266666666666666E-2</v>
      </c>
      <c r="G23" s="47">
        <f t="shared" si="7"/>
        <v>1.631259259259259E-2</v>
      </c>
      <c r="H23" s="48">
        <f t="shared" si="7"/>
        <v>1.6402222222222221E-2</v>
      </c>
      <c r="I23" s="48">
        <f t="shared" si="7"/>
        <v>1.631259259259259E-2</v>
      </c>
      <c r="J23" s="48">
        <f t="shared" si="7"/>
        <v>1.6402222222222221E-2</v>
      </c>
      <c r="K23" s="48">
        <f t="shared" si="7"/>
        <v>1.6402222222222221E-2</v>
      </c>
      <c r="L23" s="48">
        <f t="shared" si="7"/>
        <v>1.6402222222222221E-2</v>
      </c>
      <c r="M23" s="48">
        <f t="shared" si="7"/>
        <v>1.631259259259259E-2</v>
      </c>
      <c r="N23" s="48">
        <f t="shared" si="7"/>
        <v>1.6402222222222221E-2</v>
      </c>
      <c r="O23" s="48">
        <f t="shared" si="7"/>
        <v>1.631259259259259E-2</v>
      </c>
      <c r="P23" s="48">
        <f t="shared" si="7"/>
        <v>1.6402222222222221E-2</v>
      </c>
      <c r="Q23" s="48">
        <f t="shared" si="8"/>
        <v>1.631259259259259E-2</v>
      </c>
      <c r="R23" s="48">
        <f t="shared" si="8"/>
        <v>1.6402222222222221E-2</v>
      </c>
      <c r="S23" s="48">
        <f t="shared" si="8"/>
        <v>1.6402222222222221E-2</v>
      </c>
      <c r="T23" s="48">
        <f t="shared" si="8"/>
        <v>1.6402222222222221E-2</v>
      </c>
      <c r="U23" s="48">
        <f t="shared" si="8"/>
        <v>1.631259259259259E-2</v>
      </c>
      <c r="V23" s="48">
        <f t="shared" si="8"/>
        <v>1.6402222222222221E-2</v>
      </c>
      <c r="W23" s="48">
        <f t="shared" si="8"/>
        <v>1.631259259259259E-2</v>
      </c>
      <c r="X23" s="48">
        <f t="shared" si="8"/>
        <v>1.0164022222222222</v>
      </c>
      <c r="Y23" s="48">
        <f t="shared" si="8"/>
        <v>0</v>
      </c>
      <c r="Z23" s="49">
        <f t="shared" si="8"/>
        <v>0</v>
      </c>
      <c r="AA23" s="31">
        <v>1</v>
      </c>
      <c r="AB23" s="32">
        <v>0.74484762403404747</v>
      </c>
      <c r="AC23" s="68"/>
    </row>
    <row r="24" spans="2:29" x14ac:dyDescent="0.3">
      <c r="E24" s="29">
        <f t="shared" si="4"/>
        <v>9.5</v>
      </c>
      <c r="F24" s="11">
        <f t="shared" si="6"/>
        <v>3.2383333333333333E-2</v>
      </c>
      <c r="G24" s="47">
        <f t="shared" si="7"/>
        <v>1.6371574074074073E-2</v>
      </c>
      <c r="H24" s="48">
        <f t="shared" si="7"/>
        <v>1.6461527777777776E-2</v>
      </c>
      <c r="I24" s="48">
        <f t="shared" si="7"/>
        <v>1.6371574074074073E-2</v>
      </c>
      <c r="J24" s="48">
        <f t="shared" si="7"/>
        <v>1.6461527777777776E-2</v>
      </c>
      <c r="K24" s="48">
        <f t="shared" si="7"/>
        <v>1.6461527777777776E-2</v>
      </c>
      <c r="L24" s="48">
        <f t="shared" si="7"/>
        <v>1.6461527777777776E-2</v>
      </c>
      <c r="M24" s="48">
        <f t="shared" si="7"/>
        <v>1.6371574074074073E-2</v>
      </c>
      <c r="N24" s="48">
        <f t="shared" si="7"/>
        <v>1.6461527777777776E-2</v>
      </c>
      <c r="O24" s="48">
        <f t="shared" si="7"/>
        <v>1.6371574074074073E-2</v>
      </c>
      <c r="P24" s="48">
        <f t="shared" si="7"/>
        <v>1.6461527777777776E-2</v>
      </c>
      <c r="Q24" s="48">
        <f t="shared" si="8"/>
        <v>1.6371574074074073E-2</v>
      </c>
      <c r="R24" s="48">
        <f t="shared" si="8"/>
        <v>1.6461527777777776E-2</v>
      </c>
      <c r="S24" s="48">
        <f t="shared" si="8"/>
        <v>1.6461527777777776E-2</v>
      </c>
      <c r="T24" s="48">
        <f t="shared" si="8"/>
        <v>1.6461527777777776E-2</v>
      </c>
      <c r="U24" s="48">
        <f t="shared" si="8"/>
        <v>1.6371574074074073E-2</v>
      </c>
      <c r="V24" s="48">
        <f t="shared" si="8"/>
        <v>1.6461527777777776E-2</v>
      </c>
      <c r="W24" s="48">
        <f t="shared" si="8"/>
        <v>1.6371574074074073E-2</v>
      </c>
      <c r="X24" s="48">
        <f t="shared" si="8"/>
        <v>1.6461527777777776E-2</v>
      </c>
      <c r="Y24" s="48">
        <f t="shared" si="8"/>
        <v>1.016371574074074</v>
      </c>
      <c r="Z24" s="49">
        <f t="shared" si="8"/>
        <v>0</v>
      </c>
      <c r="AA24" s="31">
        <v>1</v>
      </c>
      <c r="AB24" s="32">
        <v>0.73194202586134161</v>
      </c>
      <c r="AC24" s="68"/>
    </row>
    <row r="25" spans="2:29" ht="15" thickBot="1" x14ac:dyDescent="0.35">
      <c r="E25" s="36">
        <f t="shared" si="4"/>
        <v>10</v>
      </c>
      <c r="F25" s="37">
        <v>3.2500000000000001E-2</v>
      </c>
      <c r="G25" s="53">
        <f t="shared" si="7"/>
        <v>1.6430555555555556E-2</v>
      </c>
      <c r="H25" s="54">
        <f t="shared" si="7"/>
        <v>1.6520833333333332E-2</v>
      </c>
      <c r="I25" s="54">
        <f t="shared" si="7"/>
        <v>1.6430555555555556E-2</v>
      </c>
      <c r="J25" s="54">
        <f t="shared" si="7"/>
        <v>1.6520833333333332E-2</v>
      </c>
      <c r="K25" s="54">
        <f t="shared" si="7"/>
        <v>1.6520833333333332E-2</v>
      </c>
      <c r="L25" s="54">
        <f t="shared" si="7"/>
        <v>1.6520833333333332E-2</v>
      </c>
      <c r="M25" s="54">
        <f t="shared" si="7"/>
        <v>1.6430555555555556E-2</v>
      </c>
      <c r="N25" s="54">
        <f t="shared" si="7"/>
        <v>1.6520833333333332E-2</v>
      </c>
      <c r="O25" s="54">
        <f t="shared" si="7"/>
        <v>1.6430555555555556E-2</v>
      </c>
      <c r="P25" s="54">
        <f t="shared" si="7"/>
        <v>1.6520833333333332E-2</v>
      </c>
      <c r="Q25" s="54">
        <f t="shared" si="8"/>
        <v>1.6430555555555556E-2</v>
      </c>
      <c r="R25" s="54">
        <f t="shared" si="8"/>
        <v>1.6520833333333332E-2</v>
      </c>
      <c r="S25" s="54">
        <f t="shared" si="8"/>
        <v>1.6520833333333332E-2</v>
      </c>
      <c r="T25" s="54">
        <f t="shared" si="8"/>
        <v>1.6520833333333332E-2</v>
      </c>
      <c r="U25" s="54">
        <f t="shared" si="8"/>
        <v>1.6430555555555556E-2</v>
      </c>
      <c r="V25" s="54">
        <f t="shared" si="8"/>
        <v>1.6520833333333332E-2</v>
      </c>
      <c r="W25" s="54">
        <f t="shared" si="8"/>
        <v>1.6430555555555556E-2</v>
      </c>
      <c r="X25" s="54">
        <f t="shared" si="8"/>
        <v>1.6520833333333332E-2</v>
      </c>
      <c r="Y25" s="54">
        <f t="shared" si="8"/>
        <v>1.6430555555555556E-2</v>
      </c>
      <c r="Z25" s="55">
        <f t="shared" si="8"/>
        <v>1.0165208333333333</v>
      </c>
      <c r="AA25" s="38">
        <v>1</v>
      </c>
      <c r="AB25" s="39">
        <v>0.71909623077858698</v>
      </c>
      <c r="AC25" s="68"/>
    </row>
    <row r="26" spans="2:29" ht="15" thickTop="1" x14ac:dyDescent="0.3">
      <c r="B26" s="2"/>
    </row>
    <row r="28" spans="2:29" x14ac:dyDescent="0.3">
      <c r="B28" s="2"/>
    </row>
    <row r="29" spans="2:29" x14ac:dyDescent="0.3">
      <c r="E29" s="3">
        <v>0</v>
      </c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</row>
    <row r="33" spans="7:16" x14ac:dyDescent="0.3">
      <c r="G33" s="13"/>
    </row>
    <row r="36" spans="7:16" x14ac:dyDescent="0.3">
      <c r="O36" s="12"/>
    </row>
    <row r="37" spans="7:16" x14ac:dyDescent="0.3">
      <c r="P37" s="13"/>
    </row>
  </sheetData>
  <mergeCells count="1">
    <mergeCell ref="B4:C4"/>
  </mergeCells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040905-47E4-45F7-BB26-4CCF3AACB5A0}">
  <sheetPr codeName="Sheet5"/>
  <dimension ref="B1:AI37"/>
  <sheetViews>
    <sheetView showGridLines="0" tabSelected="1" zoomScale="66" zoomScaleNormal="66" workbookViewId="0">
      <selection activeCell="A9" sqref="A9"/>
    </sheetView>
  </sheetViews>
  <sheetFormatPr defaultRowHeight="14.4" x14ac:dyDescent="0.3"/>
  <cols>
    <col min="1" max="1" width="3.21875" customWidth="1"/>
    <col min="2" max="3" width="15.6640625" bestFit="1" customWidth="1"/>
    <col min="4" max="4" width="3.21875" customWidth="1"/>
    <col min="5" max="5" width="5" bestFit="1" customWidth="1"/>
    <col min="6" max="6" width="10.109375" bestFit="1" customWidth="1"/>
    <col min="7" max="26" width="11.88671875" bestFit="1" customWidth="1"/>
    <col min="27" max="27" width="10.21875" hidden="1" customWidth="1"/>
    <col min="28" max="28" width="10" customWidth="1"/>
    <col min="31" max="31" width="4.21875" bestFit="1" customWidth="1"/>
    <col min="32" max="32" width="14.5546875" bestFit="1" customWidth="1"/>
    <col min="33" max="33" width="6.88671875" bestFit="1" customWidth="1"/>
    <col min="34" max="34" width="13.88671875" bestFit="1" customWidth="1"/>
    <col min="35" max="35" width="6.88671875" bestFit="1" customWidth="1"/>
  </cols>
  <sheetData>
    <row r="1" spans="2:35" ht="15" thickBot="1" x14ac:dyDescent="0.35">
      <c r="H1" s="8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2:35" ht="15" thickTop="1" x14ac:dyDescent="0.3">
      <c r="E2" s="18"/>
      <c r="F2" s="19" t="s">
        <v>3</v>
      </c>
      <c r="G2" s="20">
        <f>+C6</f>
        <v>43076</v>
      </c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21"/>
      <c r="AB2" s="22"/>
    </row>
    <row r="3" spans="2:35" x14ac:dyDescent="0.3">
      <c r="E3" s="23"/>
      <c r="F3" s="56" t="s">
        <v>19</v>
      </c>
      <c r="G3" s="57">
        <v>2</v>
      </c>
      <c r="H3" s="7" t="s">
        <v>34</v>
      </c>
      <c r="I3" s="56"/>
      <c r="J3" s="56"/>
      <c r="K3" s="56"/>
      <c r="L3" s="56"/>
      <c r="M3" s="56"/>
      <c r="N3" s="56"/>
      <c r="O3" s="56"/>
      <c r="P3" s="56"/>
      <c r="Q3" s="56"/>
      <c r="R3" s="56"/>
      <c r="S3" s="56"/>
      <c r="T3" s="56"/>
      <c r="U3" s="56"/>
      <c r="V3" s="56"/>
      <c r="W3" s="56"/>
      <c r="X3" s="56"/>
      <c r="Y3" s="56"/>
      <c r="Z3" s="56"/>
      <c r="AA3" s="35"/>
      <c r="AB3" s="26"/>
    </row>
    <row r="4" spans="2:35" ht="18.600000000000001" thickBot="1" x14ac:dyDescent="0.4">
      <c r="B4" s="94" t="s">
        <v>14</v>
      </c>
      <c r="C4" s="94"/>
      <c r="E4" s="23"/>
      <c r="F4" s="24" t="s">
        <v>5</v>
      </c>
      <c r="G4" s="41">
        <f>+EDATE(G2,6)</f>
        <v>43258</v>
      </c>
      <c r="H4" s="42">
        <f>+EDATE(G4,6)</f>
        <v>43441</v>
      </c>
      <c r="I4" s="42">
        <f t="shared" ref="I4:Z4" si="0">+EDATE(H4,6)</f>
        <v>43623</v>
      </c>
      <c r="J4" s="42">
        <f t="shared" si="0"/>
        <v>43806</v>
      </c>
      <c r="K4" s="42">
        <f t="shared" si="0"/>
        <v>43989</v>
      </c>
      <c r="L4" s="42">
        <f t="shared" si="0"/>
        <v>44172</v>
      </c>
      <c r="M4" s="42">
        <f t="shared" si="0"/>
        <v>44354</v>
      </c>
      <c r="N4" s="42">
        <f t="shared" si="0"/>
        <v>44537</v>
      </c>
      <c r="O4" s="42">
        <f t="shared" si="0"/>
        <v>44719</v>
      </c>
      <c r="P4" s="42">
        <f t="shared" si="0"/>
        <v>44902</v>
      </c>
      <c r="Q4" s="42">
        <f t="shared" si="0"/>
        <v>45084</v>
      </c>
      <c r="R4" s="42">
        <f t="shared" si="0"/>
        <v>45267</v>
      </c>
      <c r="S4" s="42">
        <f t="shared" si="0"/>
        <v>45450</v>
      </c>
      <c r="T4" s="42">
        <f t="shared" si="0"/>
        <v>45633</v>
      </c>
      <c r="U4" s="42">
        <f t="shared" si="0"/>
        <v>45815</v>
      </c>
      <c r="V4" s="42">
        <f t="shared" si="0"/>
        <v>45998</v>
      </c>
      <c r="W4" s="42">
        <f t="shared" si="0"/>
        <v>46180</v>
      </c>
      <c r="X4" s="42">
        <f t="shared" si="0"/>
        <v>46363</v>
      </c>
      <c r="Y4" s="42">
        <f t="shared" si="0"/>
        <v>46545</v>
      </c>
      <c r="Z4" s="43">
        <f t="shared" si="0"/>
        <v>46728</v>
      </c>
      <c r="AA4" s="25"/>
      <c r="AB4" s="26"/>
    </row>
    <row r="5" spans="2:35" ht="15" thickTop="1" x14ac:dyDescent="0.3">
      <c r="B5" s="17" t="s">
        <v>10</v>
      </c>
      <c r="E5" s="27" t="s">
        <v>0</v>
      </c>
      <c r="F5" s="24" t="s">
        <v>1</v>
      </c>
      <c r="G5" s="44">
        <f>+YEARFRAC(G2,G4,$G$3)</f>
        <v>0.50555555555555554</v>
      </c>
      <c r="H5" s="45">
        <f>+YEARFRAC(G4,H4,$G$3)</f>
        <v>0.5083333333333333</v>
      </c>
      <c r="I5" s="45">
        <f t="shared" ref="I5:Z5" si="1">+YEARFRAC(H4,I4,$G$3)</f>
        <v>0.50555555555555554</v>
      </c>
      <c r="J5" s="45">
        <f t="shared" si="1"/>
        <v>0.5083333333333333</v>
      </c>
      <c r="K5" s="45">
        <f t="shared" si="1"/>
        <v>0.5083333333333333</v>
      </c>
      <c r="L5" s="45">
        <f t="shared" si="1"/>
        <v>0.5083333333333333</v>
      </c>
      <c r="M5" s="45">
        <f t="shared" si="1"/>
        <v>0.50555555555555554</v>
      </c>
      <c r="N5" s="45">
        <f t="shared" si="1"/>
        <v>0.5083333333333333</v>
      </c>
      <c r="O5" s="45">
        <f t="shared" si="1"/>
        <v>0.50555555555555554</v>
      </c>
      <c r="P5" s="45">
        <f t="shared" si="1"/>
        <v>0.5083333333333333</v>
      </c>
      <c r="Q5" s="45">
        <f t="shared" si="1"/>
        <v>0.50555555555555554</v>
      </c>
      <c r="R5" s="45">
        <f t="shared" si="1"/>
        <v>0.5083333333333333</v>
      </c>
      <c r="S5" s="45">
        <f t="shared" si="1"/>
        <v>0.5083333333333333</v>
      </c>
      <c r="T5" s="45">
        <f t="shared" si="1"/>
        <v>0.5083333333333333</v>
      </c>
      <c r="U5" s="45">
        <f t="shared" si="1"/>
        <v>0.50555555555555554</v>
      </c>
      <c r="V5" s="45">
        <f t="shared" si="1"/>
        <v>0.5083333333333333</v>
      </c>
      <c r="W5" s="45">
        <f t="shared" si="1"/>
        <v>0.50555555555555554</v>
      </c>
      <c r="X5" s="45">
        <f t="shared" si="1"/>
        <v>0.5083333333333333</v>
      </c>
      <c r="Y5" s="45">
        <f t="shared" si="1"/>
        <v>0.50555555555555554</v>
      </c>
      <c r="Z5" s="46">
        <f t="shared" si="1"/>
        <v>0.5083333333333333</v>
      </c>
      <c r="AA5" s="28" t="s">
        <v>4</v>
      </c>
      <c r="AB5" s="62" t="s">
        <v>20</v>
      </c>
    </row>
    <row r="6" spans="2:35" ht="15" thickBot="1" x14ac:dyDescent="0.35">
      <c r="B6" s="2" t="s">
        <v>3</v>
      </c>
      <c r="C6" s="15">
        <v>43076</v>
      </c>
      <c r="E6" s="29">
        <v>0.5</v>
      </c>
      <c r="F6" s="30">
        <f>+F7</f>
        <v>2.3E-2</v>
      </c>
      <c r="G6" s="47">
        <f t="shared" ref="G6:V21" si="2">+IF(G$4&gt;EDATE($G$2,$E6*12),0,(IF(G$4=EDATE($G$2,12*$E6),1+$F6*G$5,$F6*G$5)))</f>
        <v>1.0116277777777778</v>
      </c>
      <c r="H6" s="48">
        <f t="shared" si="2"/>
        <v>0</v>
      </c>
      <c r="I6" s="48">
        <f t="shared" si="2"/>
        <v>0</v>
      </c>
      <c r="J6" s="48">
        <f t="shared" si="2"/>
        <v>0</v>
      </c>
      <c r="K6" s="48">
        <f t="shared" si="2"/>
        <v>0</v>
      </c>
      <c r="L6" s="48">
        <f t="shared" si="2"/>
        <v>0</v>
      </c>
      <c r="M6" s="48">
        <f t="shared" si="2"/>
        <v>0</v>
      </c>
      <c r="N6" s="48">
        <f t="shared" si="2"/>
        <v>0</v>
      </c>
      <c r="O6" s="48">
        <f t="shared" si="2"/>
        <v>0</v>
      </c>
      <c r="P6" s="48">
        <f t="shared" si="2"/>
        <v>0</v>
      </c>
      <c r="Q6" s="48">
        <f t="shared" si="2"/>
        <v>0</v>
      </c>
      <c r="R6" s="48">
        <f t="shared" si="2"/>
        <v>0</v>
      </c>
      <c r="S6" s="48">
        <f t="shared" si="2"/>
        <v>0</v>
      </c>
      <c r="T6" s="48">
        <f t="shared" si="2"/>
        <v>0</v>
      </c>
      <c r="U6" s="48">
        <f t="shared" si="2"/>
        <v>0</v>
      </c>
      <c r="V6" s="48">
        <f t="shared" si="2"/>
        <v>0</v>
      </c>
      <c r="W6" s="48">
        <f t="shared" ref="Q6:Z21" si="3">+IF(W$4&gt;EDATE($G$2,$E6*12),0,(IF(W$4=EDATE($G$2,12*$E6),1+$F6*W$5,$F6*W$5)))</f>
        <v>0</v>
      </c>
      <c r="X6" s="48">
        <f t="shared" si="3"/>
        <v>0</v>
      </c>
      <c r="Y6" s="48">
        <f t="shared" si="3"/>
        <v>0</v>
      </c>
      <c r="Z6" s="49">
        <f t="shared" si="3"/>
        <v>0</v>
      </c>
      <c r="AA6" s="31">
        <v>1</v>
      </c>
      <c r="AB6" s="32">
        <f t="array" ref="AB6:AB25">+MMULT(MINVERSE(G6:Z25),AA6:AA25)</f>
        <v>0.98850587337239759</v>
      </c>
    </row>
    <row r="7" spans="2:35" ht="15" thickBot="1" x14ac:dyDescent="0.35">
      <c r="B7" s="2" t="s">
        <v>16</v>
      </c>
      <c r="C7" s="40">
        <v>1000000</v>
      </c>
      <c r="E7" s="33">
        <v>1</v>
      </c>
      <c r="F7" s="4">
        <f>2.3%</f>
        <v>2.3E-2</v>
      </c>
      <c r="G7" s="47">
        <f t="shared" si="2"/>
        <v>1.1627777777777777E-2</v>
      </c>
      <c r="H7" s="48">
        <f t="shared" si="2"/>
        <v>1.0116916666666667</v>
      </c>
      <c r="I7" s="48">
        <f t="shared" si="2"/>
        <v>0</v>
      </c>
      <c r="J7" s="48">
        <f t="shared" si="2"/>
        <v>0</v>
      </c>
      <c r="K7" s="48">
        <f t="shared" si="2"/>
        <v>0</v>
      </c>
      <c r="L7" s="48">
        <f t="shared" si="2"/>
        <v>0</v>
      </c>
      <c r="M7" s="48">
        <f t="shared" si="2"/>
        <v>0</v>
      </c>
      <c r="N7" s="48">
        <f t="shared" si="2"/>
        <v>0</v>
      </c>
      <c r="O7" s="48">
        <f t="shared" si="2"/>
        <v>0</v>
      </c>
      <c r="P7" s="48">
        <f t="shared" si="2"/>
        <v>0</v>
      </c>
      <c r="Q7" s="48">
        <f t="shared" si="2"/>
        <v>0</v>
      </c>
      <c r="R7" s="48">
        <f t="shared" si="2"/>
        <v>0</v>
      </c>
      <c r="S7" s="48">
        <f t="shared" si="2"/>
        <v>0</v>
      </c>
      <c r="T7" s="48">
        <f t="shared" si="2"/>
        <v>0</v>
      </c>
      <c r="U7" s="48">
        <f t="shared" si="2"/>
        <v>0</v>
      </c>
      <c r="V7" s="51">
        <f t="shared" si="2"/>
        <v>0</v>
      </c>
      <c r="W7" s="51">
        <f t="shared" si="3"/>
        <v>0</v>
      </c>
      <c r="X7" s="51">
        <f t="shared" si="3"/>
        <v>0</v>
      </c>
      <c r="Y7" s="51">
        <f t="shared" si="3"/>
        <v>0</v>
      </c>
      <c r="Z7" s="52">
        <f t="shared" si="3"/>
        <v>0</v>
      </c>
      <c r="AA7" s="35">
        <v>1</v>
      </c>
      <c r="AB7" s="32">
        <v>0.97708215451584979</v>
      </c>
      <c r="AF7" s="72" t="s">
        <v>22</v>
      </c>
      <c r="AG7" s="84" t="s">
        <v>31</v>
      </c>
      <c r="AH7" s="73" t="s">
        <v>21</v>
      </c>
      <c r="AI7" s="85" t="s">
        <v>31</v>
      </c>
    </row>
    <row r="8" spans="2:35" ht="15.6" x14ac:dyDescent="0.35">
      <c r="B8" s="2" t="s">
        <v>15</v>
      </c>
      <c r="C8">
        <v>1</v>
      </c>
      <c r="E8" s="29">
        <f>+E7+0.5</f>
        <v>1.5</v>
      </c>
      <c r="F8" s="11">
        <f>+F7+(F9-F7)*(E8-E7)/(E9-E7)</f>
        <v>2.4500000000000001E-2</v>
      </c>
      <c r="G8" s="47">
        <f t="shared" si="2"/>
        <v>1.2386111111111112E-2</v>
      </c>
      <c r="H8" s="48">
        <f t="shared" si="2"/>
        <v>1.2454166666666667E-2</v>
      </c>
      <c r="I8" s="48">
        <f t="shared" si="2"/>
        <v>1.0123861111111112</v>
      </c>
      <c r="J8" s="48">
        <f t="shared" si="2"/>
        <v>0</v>
      </c>
      <c r="K8" s="48">
        <f t="shared" si="2"/>
        <v>0</v>
      </c>
      <c r="L8" s="48">
        <f t="shared" si="2"/>
        <v>0</v>
      </c>
      <c r="M8" s="48">
        <f t="shared" si="2"/>
        <v>0</v>
      </c>
      <c r="N8" s="48">
        <f t="shared" si="2"/>
        <v>0</v>
      </c>
      <c r="O8" s="48">
        <f t="shared" si="2"/>
        <v>0</v>
      </c>
      <c r="P8" s="48">
        <f t="shared" si="2"/>
        <v>0</v>
      </c>
      <c r="Q8" s="48">
        <f t="shared" si="3"/>
        <v>0</v>
      </c>
      <c r="R8" s="48">
        <f t="shared" si="3"/>
        <v>0</v>
      </c>
      <c r="S8" s="48">
        <f t="shared" si="3"/>
        <v>0</v>
      </c>
      <c r="T8" s="48">
        <f t="shared" si="3"/>
        <v>0</v>
      </c>
      <c r="U8" s="48">
        <f t="shared" si="3"/>
        <v>0</v>
      </c>
      <c r="V8" s="48">
        <f t="shared" si="3"/>
        <v>0</v>
      </c>
      <c r="W8" s="48">
        <f t="shared" si="3"/>
        <v>0</v>
      </c>
      <c r="X8" s="48">
        <f t="shared" si="3"/>
        <v>0</v>
      </c>
      <c r="Y8" s="48">
        <f t="shared" si="3"/>
        <v>0</v>
      </c>
      <c r="Z8" s="49">
        <f t="shared" si="3"/>
        <v>0</v>
      </c>
      <c r="AA8" s="31">
        <v>1</v>
      </c>
      <c r="AB8" s="32">
        <v>0.96365161642560793</v>
      </c>
      <c r="AE8" s="69" t="s">
        <v>25</v>
      </c>
      <c r="AF8" s="74">
        <v>73828.049739408816</v>
      </c>
      <c r="AG8" s="86">
        <f>AF8/$C$21-1</f>
        <v>-1.3452652308465485E-3</v>
      </c>
      <c r="AH8" s="75">
        <v>154.06361157362494</v>
      </c>
      <c r="AI8" s="76">
        <f>AH8/$C$20-1</f>
        <v>6.7369889055046706E-3</v>
      </c>
    </row>
    <row r="9" spans="2:35" x14ac:dyDescent="0.3">
      <c r="B9" s="2" t="s">
        <v>9</v>
      </c>
      <c r="C9">
        <v>7</v>
      </c>
      <c r="E9" s="23">
        <f t="shared" ref="E9:E25" si="4">+E8+0.5</f>
        <v>2</v>
      </c>
      <c r="F9" s="4">
        <f>2.6%</f>
        <v>2.6000000000000002E-2</v>
      </c>
      <c r="G9" s="50">
        <f t="shared" si="2"/>
        <v>1.3144444444444445E-2</v>
      </c>
      <c r="H9" s="51">
        <f t="shared" si="2"/>
        <v>1.3216666666666666E-2</v>
      </c>
      <c r="I9" s="51">
        <f t="shared" si="2"/>
        <v>1.3144444444444445E-2</v>
      </c>
      <c r="J9" s="51">
        <f t="shared" si="2"/>
        <v>1.0132166666666667</v>
      </c>
      <c r="K9" s="51">
        <f t="shared" si="2"/>
        <v>0</v>
      </c>
      <c r="L9" s="51">
        <f t="shared" si="2"/>
        <v>0</v>
      </c>
      <c r="M9" s="51">
        <f t="shared" si="2"/>
        <v>0</v>
      </c>
      <c r="N9" s="51">
        <f t="shared" si="2"/>
        <v>0</v>
      </c>
      <c r="O9" s="51">
        <f t="shared" si="2"/>
        <v>0</v>
      </c>
      <c r="P9" s="51">
        <f t="shared" si="2"/>
        <v>0</v>
      </c>
      <c r="Q9" s="51">
        <f t="shared" si="3"/>
        <v>0</v>
      </c>
      <c r="R9" s="51">
        <f t="shared" si="3"/>
        <v>0</v>
      </c>
      <c r="S9" s="51">
        <f t="shared" si="3"/>
        <v>0</v>
      </c>
      <c r="T9" s="51">
        <f t="shared" si="3"/>
        <v>0</v>
      </c>
      <c r="U9" s="51">
        <f t="shared" si="3"/>
        <v>0</v>
      </c>
      <c r="V9" s="51">
        <f t="shared" si="3"/>
        <v>0</v>
      </c>
      <c r="W9" s="51">
        <f t="shared" si="3"/>
        <v>0</v>
      </c>
      <c r="X9" s="51">
        <f t="shared" si="3"/>
        <v>0</v>
      </c>
      <c r="Y9" s="51">
        <f t="shared" si="3"/>
        <v>0</v>
      </c>
      <c r="Z9" s="52">
        <f t="shared" si="3"/>
        <v>0</v>
      </c>
      <c r="AA9" s="35">
        <v>1</v>
      </c>
      <c r="AB9" s="32">
        <v>0.94888510702188689</v>
      </c>
      <c r="AE9" s="70" t="s">
        <v>28</v>
      </c>
      <c r="AF9" s="90">
        <v>73925.765433474415</v>
      </c>
      <c r="AG9" s="77">
        <f t="shared" ref="AG9:AG13" si="5">AF9/$C$21-1</f>
        <v>-2.34879269044308E-5</v>
      </c>
      <c r="AH9" s="78">
        <v>153.02608129916098</v>
      </c>
      <c r="AI9" s="79">
        <f t="shared" ref="AI9:AI13" si="6">AH9/$C$20-1</f>
        <v>-4.2808697208185365E-5</v>
      </c>
    </row>
    <row r="10" spans="2:35" x14ac:dyDescent="0.3">
      <c r="B10" s="2" t="s">
        <v>12</v>
      </c>
      <c r="C10" s="1">
        <v>0.2</v>
      </c>
      <c r="E10" s="29">
        <f t="shared" si="4"/>
        <v>2.5</v>
      </c>
      <c r="F10" s="11">
        <f>+F9+(F11-F9)*(E10-E9)/(E11-E9)</f>
        <v>2.7300000000000001E-2</v>
      </c>
      <c r="G10" s="47">
        <f t="shared" si="2"/>
        <v>1.3801666666666667E-2</v>
      </c>
      <c r="H10" s="48">
        <f t="shared" si="2"/>
        <v>1.3877499999999999E-2</v>
      </c>
      <c r="I10" s="48">
        <f t="shared" si="2"/>
        <v>1.3801666666666667E-2</v>
      </c>
      <c r="J10" s="48">
        <f t="shared" si="2"/>
        <v>1.3877499999999999E-2</v>
      </c>
      <c r="K10" s="48">
        <f t="shared" si="2"/>
        <v>1.0138775</v>
      </c>
      <c r="L10" s="48">
        <f t="shared" si="2"/>
        <v>0</v>
      </c>
      <c r="M10" s="48">
        <f t="shared" si="2"/>
        <v>0</v>
      </c>
      <c r="N10" s="48">
        <f t="shared" si="2"/>
        <v>0</v>
      </c>
      <c r="O10" s="48">
        <f t="shared" si="2"/>
        <v>0</v>
      </c>
      <c r="P10" s="48">
        <f t="shared" si="2"/>
        <v>0</v>
      </c>
      <c r="Q10" s="48">
        <f t="shared" si="3"/>
        <v>0</v>
      </c>
      <c r="R10" s="48">
        <f t="shared" si="3"/>
        <v>0</v>
      </c>
      <c r="S10" s="48">
        <f t="shared" si="3"/>
        <v>0</v>
      </c>
      <c r="T10" s="48">
        <f t="shared" si="3"/>
        <v>0</v>
      </c>
      <c r="U10" s="48">
        <f t="shared" si="3"/>
        <v>0</v>
      </c>
      <c r="V10" s="48">
        <f t="shared" si="3"/>
        <v>0</v>
      </c>
      <c r="W10" s="48">
        <f t="shared" si="3"/>
        <v>0</v>
      </c>
      <c r="X10" s="48">
        <f t="shared" si="3"/>
        <v>0</v>
      </c>
      <c r="Y10" s="48">
        <f t="shared" si="3"/>
        <v>0</v>
      </c>
      <c r="Z10" s="49">
        <f t="shared" si="3"/>
        <v>0</v>
      </c>
      <c r="AA10" s="31">
        <v>1</v>
      </c>
      <c r="AB10" s="32">
        <v>0.93337643095243883</v>
      </c>
      <c r="AE10" s="70" t="s">
        <v>26</v>
      </c>
      <c r="AF10" s="90">
        <v>73923.089833285194</v>
      </c>
      <c r="AG10" s="87">
        <f t="shared" si="5"/>
        <v>-5.968014391066756E-5</v>
      </c>
      <c r="AH10" s="80">
        <v>153.01598683303126</v>
      </c>
      <c r="AI10" s="88">
        <f t="shared" si="6"/>
        <v>-1.0877153121058303E-4</v>
      </c>
    </row>
    <row r="11" spans="2:35" x14ac:dyDescent="0.3">
      <c r="B11" s="2" t="s">
        <v>13</v>
      </c>
      <c r="C11" s="4">
        <v>2.1499999999999998E-2</v>
      </c>
      <c r="E11" s="23">
        <f t="shared" si="4"/>
        <v>3</v>
      </c>
      <c r="F11" s="4">
        <f>2.86%</f>
        <v>2.86E-2</v>
      </c>
      <c r="G11" s="50">
        <f t="shared" si="2"/>
        <v>1.4458888888888889E-2</v>
      </c>
      <c r="H11" s="51">
        <f t="shared" si="2"/>
        <v>1.4538333333333332E-2</v>
      </c>
      <c r="I11" s="51">
        <f t="shared" si="2"/>
        <v>1.4458888888888889E-2</v>
      </c>
      <c r="J11" s="51">
        <f t="shared" si="2"/>
        <v>1.4538333333333332E-2</v>
      </c>
      <c r="K11" s="51">
        <f t="shared" si="2"/>
        <v>1.4538333333333332E-2</v>
      </c>
      <c r="L11" s="51">
        <f t="shared" si="2"/>
        <v>1.0145383333333333</v>
      </c>
      <c r="M11" s="51">
        <f t="shared" si="2"/>
        <v>0</v>
      </c>
      <c r="N11" s="51">
        <f t="shared" si="2"/>
        <v>0</v>
      </c>
      <c r="O11" s="51">
        <f t="shared" si="2"/>
        <v>0</v>
      </c>
      <c r="P11" s="51">
        <f t="shared" si="2"/>
        <v>0</v>
      </c>
      <c r="Q11" s="51">
        <f t="shared" si="3"/>
        <v>0</v>
      </c>
      <c r="R11" s="51">
        <f t="shared" si="3"/>
        <v>0</v>
      </c>
      <c r="S11" s="51">
        <f t="shared" si="3"/>
        <v>0</v>
      </c>
      <c r="T11" s="51">
        <f t="shared" si="3"/>
        <v>0</v>
      </c>
      <c r="U11" s="51">
        <f t="shared" si="3"/>
        <v>0</v>
      </c>
      <c r="V11" s="51">
        <f t="shared" si="3"/>
        <v>0</v>
      </c>
      <c r="W11" s="51">
        <f t="shared" si="3"/>
        <v>0</v>
      </c>
      <c r="X11" s="51">
        <f t="shared" si="3"/>
        <v>0</v>
      </c>
      <c r="Y11" s="51">
        <f t="shared" si="3"/>
        <v>0</v>
      </c>
      <c r="Z11" s="52">
        <f t="shared" si="3"/>
        <v>0</v>
      </c>
      <c r="AA11" s="35">
        <v>1</v>
      </c>
      <c r="AB11" s="32">
        <v>0.91687405934595412</v>
      </c>
      <c r="AE11" s="70" t="s">
        <v>27</v>
      </c>
      <c r="AF11" s="90">
        <v>73918.47419951162</v>
      </c>
      <c r="AG11" s="87">
        <f t="shared" si="5"/>
        <v>-1.2211474076384565E-4</v>
      </c>
      <c r="AH11" s="80">
        <v>152.99857324836424</v>
      </c>
      <c r="AI11" s="88">
        <f t="shared" si="6"/>
        <v>-2.2256154051047972E-4</v>
      </c>
    </row>
    <row r="12" spans="2:35" x14ac:dyDescent="0.3">
      <c r="B12" s="17" t="s">
        <v>24</v>
      </c>
      <c r="C12" s="4"/>
      <c r="E12" s="29">
        <f t="shared" si="4"/>
        <v>3.5</v>
      </c>
      <c r="F12" s="11">
        <f>+F11+(F15-F11)*(E12-E11)/(E15-E11)</f>
        <v>2.9024999999999999E-2</v>
      </c>
      <c r="G12" s="47">
        <f t="shared" si="2"/>
        <v>1.4673749999999999E-2</v>
      </c>
      <c r="H12" s="48">
        <f t="shared" si="2"/>
        <v>1.4754374999999998E-2</v>
      </c>
      <c r="I12" s="48">
        <f t="shared" si="2"/>
        <v>1.4673749999999999E-2</v>
      </c>
      <c r="J12" s="48">
        <f t="shared" si="2"/>
        <v>1.4754374999999998E-2</v>
      </c>
      <c r="K12" s="48">
        <f t="shared" si="2"/>
        <v>1.4754374999999998E-2</v>
      </c>
      <c r="L12" s="48">
        <f t="shared" si="2"/>
        <v>1.4754374999999998E-2</v>
      </c>
      <c r="M12" s="48">
        <f t="shared" si="2"/>
        <v>1.01467375</v>
      </c>
      <c r="N12" s="48">
        <f t="shared" si="2"/>
        <v>0</v>
      </c>
      <c r="O12" s="48">
        <f t="shared" si="2"/>
        <v>0</v>
      </c>
      <c r="P12" s="48">
        <f t="shared" si="2"/>
        <v>0</v>
      </c>
      <c r="Q12" s="48">
        <f t="shared" si="3"/>
        <v>0</v>
      </c>
      <c r="R12" s="48">
        <f t="shared" si="3"/>
        <v>0</v>
      </c>
      <c r="S12" s="48">
        <f t="shared" si="3"/>
        <v>0</v>
      </c>
      <c r="T12" s="48">
        <f t="shared" si="3"/>
        <v>0</v>
      </c>
      <c r="U12" s="48">
        <f t="shared" si="3"/>
        <v>0</v>
      </c>
      <c r="V12" s="48">
        <f t="shared" si="3"/>
        <v>0</v>
      </c>
      <c r="W12" s="48">
        <f t="shared" si="3"/>
        <v>0</v>
      </c>
      <c r="X12" s="48">
        <f t="shared" si="3"/>
        <v>0</v>
      </c>
      <c r="Y12" s="48">
        <f t="shared" si="3"/>
        <v>0</v>
      </c>
      <c r="Z12" s="49">
        <f t="shared" si="3"/>
        <v>0</v>
      </c>
      <c r="AA12" s="31">
        <v>1</v>
      </c>
      <c r="AB12" s="32">
        <v>0.90239724467281157</v>
      </c>
      <c r="AE12" s="70" t="s">
        <v>29</v>
      </c>
      <c r="AF12" s="90">
        <v>74386.065418494021</v>
      </c>
      <c r="AG12" s="77">
        <f t="shared" si="5"/>
        <v>6.2028821462118966E-3</v>
      </c>
      <c r="AH12" s="80">
        <v>148.17598504453437</v>
      </c>
      <c r="AI12" s="88">
        <f t="shared" si="6"/>
        <v>-3.1736024567013077E-2</v>
      </c>
    </row>
    <row r="13" spans="2:35" ht="15" thickBot="1" x14ac:dyDescent="0.35">
      <c r="B13" s="2" t="s">
        <v>7</v>
      </c>
      <c r="C13" s="16">
        <f>+_xlfn.XLOOKUP($C$8,E6:E25,AB6:AB25)</f>
        <v>0.97708215451584979</v>
      </c>
      <c r="E13" s="29">
        <f t="shared" si="4"/>
        <v>4</v>
      </c>
      <c r="F13" s="11">
        <f>+F11+(F15-F11)*(E13-E11)/(E15-E11)</f>
        <v>2.9449999999999997E-2</v>
      </c>
      <c r="G13" s="47">
        <f t="shared" si="2"/>
        <v>1.4888611111111109E-2</v>
      </c>
      <c r="H13" s="48">
        <f t="shared" si="2"/>
        <v>1.4970416666666665E-2</v>
      </c>
      <c r="I13" s="48">
        <f t="shared" si="2"/>
        <v>1.4888611111111109E-2</v>
      </c>
      <c r="J13" s="48">
        <f t="shared" si="2"/>
        <v>1.4970416666666665E-2</v>
      </c>
      <c r="K13" s="48">
        <f t="shared" si="2"/>
        <v>1.4970416666666665E-2</v>
      </c>
      <c r="L13" s="48">
        <f t="shared" si="2"/>
        <v>1.4970416666666665E-2</v>
      </c>
      <c r="M13" s="48">
        <f t="shared" si="2"/>
        <v>1.4888611111111109E-2</v>
      </c>
      <c r="N13" s="48">
        <f t="shared" si="2"/>
        <v>1.0149704166666667</v>
      </c>
      <c r="O13" s="48">
        <f t="shared" si="2"/>
        <v>0</v>
      </c>
      <c r="P13" s="48">
        <f t="shared" si="2"/>
        <v>0</v>
      </c>
      <c r="Q13" s="48">
        <f t="shared" si="3"/>
        <v>0</v>
      </c>
      <c r="R13" s="48">
        <f t="shared" si="3"/>
        <v>0</v>
      </c>
      <c r="S13" s="48">
        <f t="shared" si="3"/>
        <v>0</v>
      </c>
      <c r="T13" s="48">
        <f t="shared" si="3"/>
        <v>0</v>
      </c>
      <c r="U13" s="48">
        <f t="shared" si="3"/>
        <v>0</v>
      </c>
      <c r="V13" s="48">
        <f t="shared" si="3"/>
        <v>0</v>
      </c>
      <c r="W13" s="48">
        <f t="shared" si="3"/>
        <v>0</v>
      </c>
      <c r="X13" s="48">
        <f t="shared" si="3"/>
        <v>0</v>
      </c>
      <c r="Y13" s="48">
        <f t="shared" si="3"/>
        <v>0</v>
      </c>
      <c r="Z13" s="49">
        <f t="shared" si="3"/>
        <v>0</v>
      </c>
      <c r="AA13" s="31">
        <v>1</v>
      </c>
      <c r="AB13" s="32">
        <v>0.88767916453463092</v>
      </c>
      <c r="AE13" s="71" t="s">
        <v>30</v>
      </c>
      <c r="AF13" s="81">
        <v>74161.424092764195</v>
      </c>
      <c r="AG13" s="82">
        <f t="shared" si="5"/>
        <v>3.1642115547936278E-3</v>
      </c>
      <c r="AH13" s="83">
        <v>150.60268123041539</v>
      </c>
      <c r="AI13" s="89">
        <f t="shared" si="6"/>
        <v>-1.5878647304408577E-2</v>
      </c>
    </row>
    <row r="14" spans="2:35" x14ac:dyDescent="0.3">
      <c r="B14" s="2" t="s">
        <v>6</v>
      </c>
      <c r="C14" s="16">
        <f>+_xlfn.XLOOKUP($C$9+C8,E6:E25,AB6:AB25)</f>
        <v>0.77109615202266768</v>
      </c>
      <c r="E14" s="29">
        <f t="shared" si="4"/>
        <v>4.5</v>
      </c>
      <c r="F14" s="11">
        <f>+F11+(F15-F11)*(E14-E11)/(E15-E11)</f>
        <v>2.9874999999999999E-2</v>
      </c>
      <c r="G14" s="47">
        <f t="shared" si="2"/>
        <v>1.5103472222222221E-2</v>
      </c>
      <c r="H14" s="48">
        <f t="shared" si="2"/>
        <v>1.5186458333333331E-2</v>
      </c>
      <c r="I14" s="48">
        <f t="shared" si="2"/>
        <v>1.5103472222222221E-2</v>
      </c>
      <c r="J14" s="48">
        <f t="shared" si="2"/>
        <v>1.5186458333333331E-2</v>
      </c>
      <c r="K14" s="48">
        <f t="shared" si="2"/>
        <v>1.5186458333333331E-2</v>
      </c>
      <c r="L14" s="48">
        <f t="shared" si="2"/>
        <v>1.5186458333333331E-2</v>
      </c>
      <c r="M14" s="48">
        <f t="shared" si="2"/>
        <v>1.5103472222222221E-2</v>
      </c>
      <c r="N14" s="48">
        <f t="shared" si="2"/>
        <v>1.5186458333333331E-2</v>
      </c>
      <c r="O14" s="48">
        <f t="shared" si="2"/>
        <v>1.0151034722222223</v>
      </c>
      <c r="P14" s="48">
        <f t="shared" si="2"/>
        <v>0</v>
      </c>
      <c r="Q14" s="48">
        <f t="shared" si="3"/>
        <v>0</v>
      </c>
      <c r="R14" s="48">
        <f t="shared" si="3"/>
        <v>0</v>
      </c>
      <c r="S14" s="48">
        <f t="shared" si="3"/>
        <v>0</v>
      </c>
      <c r="T14" s="48">
        <f t="shared" si="3"/>
        <v>0</v>
      </c>
      <c r="U14" s="48">
        <f t="shared" si="3"/>
        <v>0</v>
      </c>
      <c r="V14" s="48">
        <f t="shared" si="3"/>
        <v>0</v>
      </c>
      <c r="W14" s="48">
        <f t="shared" si="3"/>
        <v>0</v>
      </c>
      <c r="X14" s="48">
        <f t="shared" si="3"/>
        <v>0</v>
      </c>
      <c r="Y14" s="48">
        <f t="shared" si="3"/>
        <v>0</v>
      </c>
      <c r="Z14" s="49">
        <f t="shared" si="3"/>
        <v>0</v>
      </c>
      <c r="AA14" s="31">
        <v>1</v>
      </c>
      <c r="AB14" s="32">
        <v>0.87287479544322599</v>
      </c>
    </row>
    <row r="15" spans="2:35" x14ac:dyDescent="0.3">
      <c r="B15" s="2" t="s">
        <v>17</v>
      </c>
      <c r="C15" s="3">
        <f>+(LN(C19/C11)+(C10^2)*C8/2)/(C10*SQRT(C8))</f>
        <v>2.3170252629664936</v>
      </c>
      <c r="E15" s="23">
        <f t="shared" si="4"/>
        <v>5</v>
      </c>
      <c r="F15" s="4">
        <f>3.03%</f>
        <v>3.0299999999999997E-2</v>
      </c>
      <c r="G15" s="50">
        <f t="shared" si="2"/>
        <v>1.5318333333333331E-2</v>
      </c>
      <c r="H15" s="51">
        <f t="shared" si="2"/>
        <v>1.5402499999999998E-2</v>
      </c>
      <c r="I15" s="51">
        <f t="shared" si="2"/>
        <v>1.5318333333333331E-2</v>
      </c>
      <c r="J15" s="51">
        <f t="shared" si="2"/>
        <v>1.5402499999999998E-2</v>
      </c>
      <c r="K15" s="51">
        <f t="shared" si="2"/>
        <v>1.5402499999999998E-2</v>
      </c>
      <c r="L15" s="51">
        <f t="shared" si="2"/>
        <v>1.5402499999999998E-2</v>
      </c>
      <c r="M15" s="51">
        <f t="shared" si="2"/>
        <v>1.5318333333333331E-2</v>
      </c>
      <c r="N15" s="51">
        <f t="shared" si="2"/>
        <v>1.5402499999999998E-2</v>
      </c>
      <c r="O15" s="51">
        <f t="shared" si="2"/>
        <v>1.5318333333333331E-2</v>
      </c>
      <c r="P15" s="51">
        <f t="shared" si="2"/>
        <v>1.0154025</v>
      </c>
      <c r="Q15" s="51">
        <f t="shared" si="3"/>
        <v>0</v>
      </c>
      <c r="R15" s="51">
        <f t="shared" si="3"/>
        <v>0</v>
      </c>
      <c r="S15" s="51">
        <f t="shared" si="3"/>
        <v>0</v>
      </c>
      <c r="T15" s="51">
        <f t="shared" si="3"/>
        <v>0</v>
      </c>
      <c r="U15" s="51">
        <f t="shared" si="3"/>
        <v>0</v>
      </c>
      <c r="V15" s="51">
        <f t="shared" si="3"/>
        <v>0</v>
      </c>
      <c r="W15" s="51">
        <f t="shared" si="3"/>
        <v>0</v>
      </c>
      <c r="X15" s="51">
        <f t="shared" si="3"/>
        <v>0</v>
      </c>
      <c r="Y15" s="51">
        <f t="shared" si="3"/>
        <v>0</v>
      </c>
      <c r="Z15" s="52">
        <f t="shared" si="3"/>
        <v>0</v>
      </c>
      <c r="AA15" s="35">
        <v>1</v>
      </c>
      <c r="AB15" s="32">
        <v>0.85785323527356494</v>
      </c>
    </row>
    <row r="16" spans="2:35" x14ac:dyDescent="0.3">
      <c r="B16" s="2" t="s">
        <v>18</v>
      </c>
      <c r="C16" s="3">
        <f>+C15-C10*SQRT(C8)</f>
        <v>2.1170252629664934</v>
      </c>
      <c r="E16" s="29">
        <f t="shared" si="4"/>
        <v>5.5</v>
      </c>
      <c r="F16" s="11">
        <f>+F15+(F19-F15)*(E16-E15)/(E19-E15)</f>
        <v>3.0674999999999997E-2</v>
      </c>
      <c r="G16" s="47">
        <f t="shared" si="2"/>
        <v>1.5507916666666665E-2</v>
      </c>
      <c r="H16" s="48">
        <f t="shared" si="2"/>
        <v>1.5593124999999998E-2</v>
      </c>
      <c r="I16" s="48">
        <f t="shared" si="2"/>
        <v>1.5507916666666665E-2</v>
      </c>
      <c r="J16" s="48">
        <f t="shared" si="2"/>
        <v>1.5593124999999998E-2</v>
      </c>
      <c r="K16" s="48">
        <f t="shared" si="2"/>
        <v>1.5593124999999998E-2</v>
      </c>
      <c r="L16" s="48">
        <f t="shared" si="2"/>
        <v>1.5593124999999998E-2</v>
      </c>
      <c r="M16" s="48">
        <f t="shared" si="2"/>
        <v>1.5507916666666665E-2</v>
      </c>
      <c r="N16" s="48">
        <f t="shared" si="2"/>
        <v>1.5593124999999998E-2</v>
      </c>
      <c r="O16" s="48">
        <f t="shared" si="2"/>
        <v>1.5507916666666665E-2</v>
      </c>
      <c r="P16" s="48">
        <f t="shared" si="2"/>
        <v>1.5593124999999998E-2</v>
      </c>
      <c r="Q16" s="48">
        <f t="shared" si="3"/>
        <v>1.0155079166666667</v>
      </c>
      <c r="R16" s="48">
        <f t="shared" si="3"/>
        <v>0</v>
      </c>
      <c r="S16" s="48">
        <f t="shared" si="3"/>
        <v>0</v>
      </c>
      <c r="T16" s="48">
        <f t="shared" si="3"/>
        <v>0</v>
      </c>
      <c r="U16" s="48">
        <f t="shared" si="3"/>
        <v>0</v>
      </c>
      <c r="V16" s="48">
        <f t="shared" si="3"/>
        <v>0</v>
      </c>
      <c r="W16" s="48">
        <f t="shared" si="3"/>
        <v>0</v>
      </c>
      <c r="X16" s="48">
        <f t="shared" si="3"/>
        <v>0</v>
      </c>
      <c r="Y16" s="48">
        <f t="shared" si="3"/>
        <v>0</v>
      </c>
      <c r="Z16" s="49">
        <f t="shared" si="3"/>
        <v>0</v>
      </c>
      <c r="AA16" s="31">
        <v>1</v>
      </c>
      <c r="AB16" s="32">
        <v>0.84302050145106688</v>
      </c>
    </row>
    <row r="17" spans="2:28" x14ac:dyDescent="0.3">
      <c r="B17" s="17" t="s">
        <v>11</v>
      </c>
      <c r="E17" s="29">
        <f t="shared" si="4"/>
        <v>6</v>
      </c>
      <c r="F17" s="11">
        <f>+F15+(F19-F15)*(E17-E15)/(E19-E15)</f>
        <v>3.1050000000000001E-2</v>
      </c>
      <c r="G17" s="47">
        <f t="shared" si="2"/>
        <v>1.56975E-2</v>
      </c>
      <c r="H17" s="48">
        <f t="shared" si="2"/>
        <v>1.5783749999999999E-2</v>
      </c>
      <c r="I17" s="48">
        <f t="shared" si="2"/>
        <v>1.56975E-2</v>
      </c>
      <c r="J17" s="48">
        <f t="shared" si="2"/>
        <v>1.5783749999999999E-2</v>
      </c>
      <c r="K17" s="48">
        <f t="shared" si="2"/>
        <v>1.5783749999999999E-2</v>
      </c>
      <c r="L17" s="48">
        <f t="shared" si="2"/>
        <v>1.5783749999999999E-2</v>
      </c>
      <c r="M17" s="48">
        <f t="shared" si="2"/>
        <v>1.56975E-2</v>
      </c>
      <c r="N17" s="48">
        <f t="shared" si="2"/>
        <v>1.5783749999999999E-2</v>
      </c>
      <c r="O17" s="48">
        <f t="shared" si="2"/>
        <v>1.56975E-2</v>
      </c>
      <c r="P17" s="48">
        <f t="shared" si="2"/>
        <v>1.5783749999999999E-2</v>
      </c>
      <c r="Q17" s="48">
        <f t="shared" si="3"/>
        <v>1.56975E-2</v>
      </c>
      <c r="R17" s="48">
        <f t="shared" si="3"/>
        <v>1.01578375</v>
      </c>
      <c r="S17" s="48">
        <f t="shared" si="3"/>
        <v>0</v>
      </c>
      <c r="T17" s="48">
        <f t="shared" si="3"/>
        <v>0</v>
      </c>
      <c r="U17" s="48">
        <f t="shared" si="3"/>
        <v>0</v>
      </c>
      <c r="V17" s="48">
        <f t="shared" si="3"/>
        <v>0</v>
      </c>
      <c r="W17" s="48">
        <f t="shared" si="3"/>
        <v>0</v>
      </c>
      <c r="X17" s="48">
        <f t="shared" si="3"/>
        <v>0</v>
      </c>
      <c r="Y17" s="48">
        <f t="shared" si="3"/>
        <v>0</v>
      </c>
      <c r="Z17" s="49">
        <f t="shared" si="3"/>
        <v>0</v>
      </c>
      <c r="AA17" s="31">
        <v>1</v>
      </c>
      <c r="AB17" s="32">
        <v>0.82803198680489831</v>
      </c>
    </row>
    <row r="18" spans="2:28" ht="15.6" x14ac:dyDescent="0.35">
      <c r="B18" s="2" t="s">
        <v>23</v>
      </c>
      <c r="C18" s="16" cm="1">
        <f t="array" ref="C18">+SUMPRODUCT(--(E6:E25 &gt; C8), --(E6:E25 &lt;= C9+C8),AB6:AB25,TRANSPOSE(G5:Z5))</f>
        <v>6.1493736413197722</v>
      </c>
      <c r="E18" s="29">
        <f t="shared" si="4"/>
        <v>6.5</v>
      </c>
      <c r="F18" s="11">
        <f>+F15+(F19-F15)*(E18-E15)/(E19-E15)</f>
        <v>3.1425000000000002E-2</v>
      </c>
      <c r="G18" s="47">
        <f t="shared" si="2"/>
        <v>1.5887083333333333E-2</v>
      </c>
      <c r="H18" s="48">
        <f t="shared" si="2"/>
        <v>1.5974374999999999E-2</v>
      </c>
      <c r="I18" s="48">
        <f t="shared" si="2"/>
        <v>1.5887083333333333E-2</v>
      </c>
      <c r="J18" s="48">
        <f t="shared" si="2"/>
        <v>1.5974374999999999E-2</v>
      </c>
      <c r="K18" s="48">
        <f t="shared" si="2"/>
        <v>1.5974374999999999E-2</v>
      </c>
      <c r="L18" s="48">
        <f t="shared" si="2"/>
        <v>1.5974374999999999E-2</v>
      </c>
      <c r="M18" s="48">
        <f t="shared" si="2"/>
        <v>1.5887083333333333E-2</v>
      </c>
      <c r="N18" s="48">
        <f t="shared" si="2"/>
        <v>1.5974374999999999E-2</v>
      </c>
      <c r="O18" s="48">
        <f t="shared" si="2"/>
        <v>1.5887083333333333E-2</v>
      </c>
      <c r="P18" s="48">
        <f t="shared" si="2"/>
        <v>1.5974374999999999E-2</v>
      </c>
      <c r="Q18" s="48">
        <f t="shared" si="3"/>
        <v>1.5887083333333333E-2</v>
      </c>
      <c r="R18" s="48">
        <f t="shared" si="3"/>
        <v>1.5974374999999999E-2</v>
      </c>
      <c r="S18" s="48">
        <f t="shared" si="3"/>
        <v>1.0159743750000001</v>
      </c>
      <c r="T18" s="48">
        <f t="shared" si="3"/>
        <v>0</v>
      </c>
      <c r="U18" s="48">
        <f t="shared" si="3"/>
        <v>0</v>
      </c>
      <c r="V18" s="48">
        <f t="shared" si="3"/>
        <v>0</v>
      </c>
      <c r="W18" s="48">
        <f t="shared" si="3"/>
        <v>0</v>
      </c>
      <c r="X18" s="48">
        <f t="shared" si="3"/>
        <v>0</v>
      </c>
      <c r="Y18" s="48">
        <f t="shared" si="3"/>
        <v>0</v>
      </c>
      <c r="Z18" s="49">
        <f t="shared" si="3"/>
        <v>0</v>
      </c>
      <c r="AA18" s="31">
        <v>1</v>
      </c>
      <c r="AB18" s="32">
        <v>0.81296841609118009</v>
      </c>
    </row>
    <row r="19" spans="2:28" ht="15" thickBot="1" x14ac:dyDescent="0.35">
      <c r="B19" s="2" t="s">
        <v>8</v>
      </c>
      <c r="C19" s="14">
        <f>+(C13-C14)/C18</f>
        <v>3.3497070516107653E-2</v>
      </c>
      <c r="E19" s="23">
        <f t="shared" si="4"/>
        <v>7</v>
      </c>
      <c r="F19" s="4">
        <f>3.18%</f>
        <v>3.1800000000000002E-2</v>
      </c>
      <c r="G19" s="50">
        <f t="shared" ref="G19:Z19" si="7">+IF(G$4&gt;EDATE($G$2,$E19*12),0,(IF(G$4=EDATE($G$2,12*$E19),1+$F19*G$5,$F19*G$5)))</f>
        <v>1.6076666666666666E-2</v>
      </c>
      <c r="H19" s="51">
        <f t="shared" si="7"/>
        <v>1.6164999999999999E-2</v>
      </c>
      <c r="I19" s="51">
        <f t="shared" si="7"/>
        <v>1.6076666666666666E-2</v>
      </c>
      <c r="J19" s="51">
        <f t="shared" si="7"/>
        <v>1.6164999999999999E-2</v>
      </c>
      <c r="K19" s="51">
        <f t="shared" si="7"/>
        <v>1.6164999999999999E-2</v>
      </c>
      <c r="L19" s="51">
        <f t="shared" si="7"/>
        <v>1.6164999999999999E-2</v>
      </c>
      <c r="M19" s="51">
        <f t="shared" si="7"/>
        <v>1.6076666666666666E-2</v>
      </c>
      <c r="N19" s="51">
        <f t="shared" si="7"/>
        <v>1.6164999999999999E-2</v>
      </c>
      <c r="O19" s="51">
        <f t="shared" si="7"/>
        <v>1.6076666666666666E-2</v>
      </c>
      <c r="P19" s="51">
        <f t="shared" si="7"/>
        <v>1.6164999999999999E-2</v>
      </c>
      <c r="Q19" s="51">
        <f t="shared" si="7"/>
        <v>1.6076666666666666E-2</v>
      </c>
      <c r="R19" s="51">
        <f t="shared" si="7"/>
        <v>1.6164999999999999E-2</v>
      </c>
      <c r="S19" s="51">
        <f t="shared" si="7"/>
        <v>1.6164999999999999E-2</v>
      </c>
      <c r="T19" s="51">
        <f t="shared" si="7"/>
        <v>1.016165</v>
      </c>
      <c r="U19" s="51">
        <f t="shared" si="7"/>
        <v>0</v>
      </c>
      <c r="V19" s="51">
        <f t="shared" si="7"/>
        <v>0</v>
      </c>
      <c r="W19" s="51">
        <f t="shared" si="7"/>
        <v>0</v>
      </c>
      <c r="X19" s="51">
        <f t="shared" si="7"/>
        <v>0</v>
      </c>
      <c r="Y19" s="51">
        <f t="shared" si="7"/>
        <v>0</v>
      </c>
      <c r="Z19" s="52">
        <f t="shared" si="7"/>
        <v>0</v>
      </c>
      <c r="AA19" s="35">
        <v>1</v>
      </c>
      <c r="AB19" s="32">
        <v>0.79783946073220524</v>
      </c>
    </row>
    <row r="20" spans="2:28" ht="15" thickTop="1" x14ac:dyDescent="0.3">
      <c r="B20" s="63" t="s">
        <v>21</v>
      </c>
      <c r="C20" s="64">
        <f>+C18*(C11*_xlfn.NORM.DIST(-C16,0,1,TRUE)-C19*_xlfn.NORM.DIST(-C15,0,1,TRUE))*C7</f>
        <v>153.03263242678551</v>
      </c>
      <c r="E20" s="29">
        <f t="shared" si="4"/>
        <v>7.5</v>
      </c>
      <c r="F20" s="11">
        <f>+$F$19+($F$25-$F$19)*(E20-$E$19)/($E$25-$E$19)</f>
        <v>3.191666666666667E-2</v>
      </c>
      <c r="G20" s="47">
        <f t="shared" si="2"/>
        <v>1.6135648148148149E-2</v>
      </c>
      <c r="H20" s="48">
        <f t="shared" si="2"/>
        <v>1.6224305555555558E-2</v>
      </c>
      <c r="I20" s="48">
        <f t="shared" si="2"/>
        <v>1.6135648148148149E-2</v>
      </c>
      <c r="J20" s="48">
        <f t="shared" si="2"/>
        <v>1.6224305555555558E-2</v>
      </c>
      <c r="K20" s="48">
        <f t="shared" si="2"/>
        <v>1.6224305555555558E-2</v>
      </c>
      <c r="L20" s="48">
        <f t="shared" si="2"/>
        <v>1.6224305555555558E-2</v>
      </c>
      <c r="M20" s="48">
        <f t="shared" si="2"/>
        <v>1.6135648148148149E-2</v>
      </c>
      <c r="N20" s="48">
        <f t="shared" si="2"/>
        <v>1.6224305555555558E-2</v>
      </c>
      <c r="O20" s="48">
        <f t="shared" si="2"/>
        <v>1.6135648148148149E-2</v>
      </c>
      <c r="P20" s="48">
        <f t="shared" si="2"/>
        <v>1.6224305555555558E-2</v>
      </c>
      <c r="Q20" s="48">
        <f t="shared" si="3"/>
        <v>1.6135648148148149E-2</v>
      </c>
      <c r="R20" s="48">
        <f t="shared" si="3"/>
        <v>1.6224305555555558E-2</v>
      </c>
      <c r="S20" s="48">
        <f t="shared" si="3"/>
        <v>1.6224305555555558E-2</v>
      </c>
      <c r="T20" s="48">
        <f t="shared" si="3"/>
        <v>1.6224305555555558E-2</v>
      </c>
      <c r="U20" s="48">
        <f t="shared" si="3"/>
        <v>1.0161356481481481</v>
      </c>
      <c r="V20" s="48">
        <f t="shared" si="3"/>
        <v>0</v>
      </c>
      <c r="W20" s="48">
        <f t="shared" si="3"/>
        <v>0</v>
      </c>
      <c r="X20" s="48">
        <f t="shared" si="3"/>
        <v>0</v>
      </c>
      <c r="Y20" s="48">
        <f t="shared" si="3"/>
        <v>0</v>
      </c>
      <c r="Z20" s="49">
        <f t="shared" si="3"/>
        <v>0</v>
      </c>
      <c r="AA20" s="31">
        <v>1</v>
      </c>
      <c r="AB20" s="32">
        <v>0.78444032847147893</v>
      </c>
    </row>
    <row r="21" spans="2:28" ht="15" thickBot="1" x14ac:dyDescent="0.35">
      <c r="B21" s="65" t="s">
        <v>22</v>
      </c>
      <c r="C21" s="66">
        <f>+C18*(C19*_xlfn.NORM.DIST(C15,0,1,TRUE)-C11*_xlfn.NORM.DIST(C16,0,1,TRUE))*C7</f>
        <v>73927.501837233795</v>
      </c>
      <c r="E21" s="29">
        <f t="shared" si="4"/>
        <v>8</v>
      </c>
      <c r="F21" s="11">
        <f t="shared" ref="F21:F24" si="8">+$F$19+($F$25-$F$19)*(E21-$E$19)/($E$25-$E$19)</f>
        <v>3.2033333333333337E-2</v>
      </c>
      <c r="G21" s="47">
        <f t="shared" si="2"/>
        <v>1.6194629629629632E-2</v>
      </c>
      <c r="H21" s="48">
        <f t="shared" si="2"/>
        <v>1.6283611111111113E-2</v>
      </c>
      <c r="I21" s="48">
        <f t="shared" si="2"/>
        <v>1.6194629629629632E-2</v>
      </c>
      <c r="J21" s="48">
        <f t="shared" si="2"/>
        <v>1.6283611111111113E-2</v>
      </c>
      <c r="K21" s="48">
        <f t="shared" si="2"/>
        <v>1.6283611111111113E-2</v>
      </c>
      <c r="L21" s="48">
        <f t="shared" si="2"/>
        <v>1.6283611111111113E-2</v>
      </c>
      <c r="M21" s="48">
        <f t="shared" si="2"/>
        <v>1.6194629629629632E-2</v>
      </c>
      <c r="N21" s="48">
        <f t="shared" si="2"/>
        <v>1.6283611111111113E-2</v>
      </c>
      <c r="O21" s="48">
        <f t="shared" si="2"/>
        <v>1.6194629629629632E-2</v>
      </c>
      <c r="P21" s="48">
        <f t="shared" si="2"/>
        <v>1.6283611111111113E-2</v>
      </c>
      <c r="Q21" s="48">
        <f t="shared" si="3"/>
        <v>1.6194629629629632E-2</v>
      </c>
      <c r="R21" s="48">
        <f t="shared" si="3"/>
        <v>1.6283611111111113E-2</v>
      </c>
      <c r="S21" s="48">
        <f t="shared" si="3"/>
        <v>1.6283611111111113E-2</v>
      </c>
      <c r="T21" s="48">
        <f t="shared" si="3"/>
        <v>1.6283611111111113E-2</v>
      </c>
      <c r="U21" s="48">
        <f t="shared" si="3"/>
        <v>1.6194629629629632E-2</v>
      </c>
      <c r="V21" s="48">
        <f t="shared" si="3"/>
        <v>1.0162836111111111</v>
      </c>
      <c r="W21" s="48">
        <f t="shared" si="3"/>
        <v>0</v>
      </c>
      <c r="X21" s="48">
        <f t="shared" si="3"/>
        <v>0</v>
      </c>
      <c r="Y21" s="48">
        <f t="shared" si="3"/>
        <v>0</v>
      </c>
      <c r="Z21" s="49">
        <f t="shared" si="3"/>
        <v>0</v>
      </c>
      <c r="AA21" s="31">
        <v>1</v>
      </c>
      <c r="AB21" s="32">
        <v>0.77109615202266768</v>
      </c>
    </row>
    <row r="22" spans="2:28" ht="15" thickTop="1" x14ac:dyDescent="0.3">
      <c r="E22" s="29">
        <f t="shared" si="4"/>
        <v>8.5</v>
      </c>
      <c r="F22" s="11">
        <f t="shared" si="8"/>
        <v>3.2149999999999998E-2</v>
      </c>
      <c r="G22" s="47">
        <f t="shared" ref="G22:V25" si="9">+IF(G$4&gt;EDATE($G$2,$E22*12),0,(IF(G$4=EDATE($G$2,12*$E22),1+$F22*G$5,$F22*G$5)))</f>
        <v>1.6253611111111111E-2</v>
      </c>
      <c r="H22" s="48">
        <f t="shared" si="9"/>
        <v>1.6342916666666665E-2</v>
      </c>
      <c r="I22" s="48">
        <f t="shared" si="9"/>
        <v>1.6253611111111111E-2</v>
      </c>
      <c r="J22" s="48">
        <f t="shared" si="9"/>
        <v>1.6342916666666665E-2</v>
      </c>
      <c r="K22" s="48">
        <f t="shared" si="9"/>
        <v>1.6342916666666665E-2</v>
      </c>
      <c r="L22" s="48">
        <f t="shared" si="9"/>
        <v>1.6342916666666665E-2</v>
      </c>
      <c r="M22" s="48">
        <f t="shared" si="9"/>
        <v>1.6253611111111111E-2</v>
      </c>
      <c r="N22" s="48">
        <f t="shared" si="9"/>
        <v>1.6342916666666665E-2</v>
      </c>
      <c r="O22" s="48">
        <f t="shared" si="9"/>
        <v>1.6253611111111111E-2</v>
      </c>
      <c r="P22" s="48">
        <f t="shared" si="9"/>
        <v>1.6342916666666665E-2</v>
      </c>
      <c r="Q22" s="48">
        <f t="shared" si="9"/>
        <v>1.6253611111111111E-2</v>
      </c>
      <c r="R22" s="48">
        <f t="shared" si="9"/>
        <v>1.6342916666666665E-2</v>
      </c>
      <c r="S22" s="48">
        <f t="shared" si="9"/>
        <v>1.6342916666666665E-2</v>
      </c>
      <c r="T22" s="48">
        <f t="shared" si="9"/>
        <v>1.6342916666666665E-2</v>
      </c>
      <c r="U22" s="48">
        <f t="shared" si="9"/>
        <v>1.6253611111111111E-2</v>
      </c>
      <c r="V22" s="48">
        <f t="shared" si="9"/>
        <v>1.6342916666666665E-2</v>
      </c>
      <c r="W22" s="48">
        <f t="shared" ref="Q22:Z25" si="10">+IF(W$4&gt;EDATE($G$2,$E22*12),0,(IF(W$4=EDATE($G$2,12*$E22),1+$F22*W$5,$F22*W$5)))</f>
        <v>1.0162536111111111</v>
      </c>
      <c r="X22" s="48">
        <f t="shared" si="10"/>
        <v>0</v>
      </c>
      <c r="Y22" s="48">
        <f t="shared" si="10"/>
        <v>0</v>
      </c>
      <c r="Z22" s="49">
        <f t="shared" si="10"/>
        <v>0</v>
      </c>
      <c r="AA22" s="31">
        <v>1</v>
      </c>
      <c r="AB22" s="32">
        <v>0.75794316176138987</v>
      </c>
    </row>
    <row r="23" spans="2:28" x14ac:dyDescent="0.3">
      <c r="E23" s="29">
        <f t="shared" si="4"/>
        <v>9</v>
      </c>
      <c r="F23" s="11">
        <f t="shared" si="8"/>
        <v>3.2266666666666666E-2</v>
      </c>
      <c r="G23" s="47">
        <f t="shared" si="9"/>
        <v>1.631259259259259E-2</v>
      </c>
      <c r="H23" s="48">
        <f t="shared" si="9"/>
        <v>1.6402222222222221E-2</v>
      </c>
      <c r="I23" s="48">
        <f t="shared" si="9"/>
        <v>1.631259259259259E-2</v>
      </c>
      <c r="J23" s="48">
        <f t="shared" si="9"/>
        <v>1.6402222222222221E-2</v>
      </c>
      <c r="K23" s="48">
        <f t="shared" si="9"/>
        <v>1.6402222222222221E-2</v>
      </c>
      <c r="L23" s="48">
        <f t="shared" si="9"/>
        <v>1.6402222222222221E-2</v>
      </c>
      <c r="M23" s="48">
        <f t="shared" si="9"/>
        <v>1.631259259259259E-2</v>
      </c>
      <c r="N23" s="48">
        <f t="shared" si="9"/>
        <v>1.6402222222222221E-2</v>
      </c>
      <c r="O23" s="48">
        <f t="shared" si="9"/>
        <v>1.631259259259259E-2</v>
      </c>
      <c r="P23" s="48">
        <f t="shared" si="9"/>
        <v>1.6402222222222221E-2</v>
      </c>
      <c r="Q23" s="48">
        <f t="shared" si="10"/>
        <v>1.631259259259259E-2</v>
      </c>
      <c r="R23" s="48">
        <f t="shared" si="10"/>
        <v>1.6402222222222221E-2</v>
      </c>
      <c r="S23" s="48">
        <f t="shared" si="10"/>
        <v>1.6402222222222221E-2</v>
      </c>
      <c r="T23" s="48">
        <f t="shared" si="10"/>
        <v>1.6402222222222221E-2</v>
      </c>
      <c r="U23" s="48">
        <f t="shared" si="10"/>
        <v>1.631259259259259E-2</v>
      </c>
      <c r="V23" s="48">
        <f t="shared" si="10"/>
        <v>1.6402222222222221E-2</v>
      </c>
      <c r="W23" s="48">
        <f t="shared" si="10"/>
        <v>1.631259259259259E-2</v>
      </c>
      <c r="X23" s="48">
        <f t="shared" si="10"/>
        <v>1.0164022222222222</v>
      </c>
      <c r="Y23" s="48">
        <f t="shared" si="10"/>
        <v>0</v>
      </c>
      <c r="Z23" s="49">
        <f t="shared" si="10"/>
        <v>0</v>
      </c>
      <c r="AA23" s="31">
        <v>1</v>
      </c>
      <c r="AB23" s="32">
        <v>0.74484762403404747</v>
      </c>
    </row>
    <row r="24" spans="2:28" x14ac:dyDescent="0.3">
      <c r="E24" s="29">
        <f t="shared" si="4"/>
        <v>9.5</v>
      </c>
      <c r="F24" s="11">
        <f t="shared" si="8"/>
        <v>3.2383333333333333E-2</v>
      </c>
      <c r="G24" s="47">
        <f t="shared" si="9"/>
        <v>1.6371574074074073E-2</v>
      </c>
      <c r="H24" s="48">
        <f t="shared" si="9"/>
        <v>1.6461527777777776E-2</v>
      </c>
      <c r="I24" s="48">
        <f t="shared" si="9"/>
        <v>1.6371574074074073E-2</v>
      </c>
      <c r="J24" s="48">
        <f t="shared" si="9"/>
        <v>1.6461527777777776E-2</v>
      </c>
      <c r="K24" s="48">
        <f t="shared" si="9"/>
        <v>1.6461527777777776E-2</v>
      </c>
      <c r="L24" s="48">
        <f t="shared" si="9"/>
        <v>1.6461527777777776E-2</v>
      </c>
      <c r="M24" s="48">
        <f t="shared" si="9"/>
        <v>1.6371574074074073E-2</v>
      </c>
      <c r="N24" s="48">
        <f t="shared" si="9"/>
        <v>1.6461527777777776E-2</v>
      </c>
      <c r="O24" s="48">
        <f t="shared" si="9"/>
        <v>1.6371574074074073E-2</v>
      </c>
      <c r="P24" s="48">
        <f t="shared" si="9"/>
        <v>1.6461527777777776E-2</v>
      </c>
      <c r="Q24" s="48">
        <f t="shared" si="10"/>
        <v>1.6371574074074073E-2</v>
      </c>
      <c r="R24" s="48">
        <f t="shared" si="10"/>
        <v>1.6461527777777776E-2</v>
      </c>
      <c r="S24" s="48">
        <f t="shared" si="10"/>
        <v>1.6461527777777776E-2</v>
      </c>
      <c r="T24" s="48">
        <f t="shared" si="10"/>
        <v>1.6461527777777776E-2</v>
      </c>
      <c r="U24" s="48">
        <f t="shared" si="10"/>
        <v>1.6371574074074073E-2</v>
      </c>
      <c r="V24" s="48">
        <f t="shared" si="10"/>
        <v>1.6461527777777776E-2</v>
      </c>
      <c r="W24" s="48">
        <f t="shared" si="10"/>
        <v>1.6371574074074073E-2</v>
      </c>
      <c r="X24" s="48">
        <f t="shared" si="10"/>
        <v>1.6461527777777776E-2</v>
      </c>
      <c r="Y24" s="48">
        <f t="shared" si="10"/>
        <v>1.016371574074074</v>
      </c>
      <c r="Z24" s="49">
        <f t="shared" si="10"/>
        <v>0</v>
      </c>
      <c r="AA24" s="31">
        <v>1</v>
      </c>
      <c r="AB24" s="32">
        <v>0.73194202586134161</v>
      </c>
    </row>
    <row r="25" spans="2:28" ht="15" thickBot="1" x14ac:dyDescent="0.35">
      <c r="E25" s="36">
        <f t="shared" si="4"/>
        <v>10</v>
      </c>
      <c r="F25" s="37">
        <f>3.25%</f>
        <v>3.2500000000000001E-2</v>
      </c>
      <c r="G25" s="53">
        <f t="shared" si="9"/>
        <v>1.6430555555555556E-2</v>
      </c>
      <c r="H25" s="54">
        <f t="shared" si="9"/>
        <v>1.6520833333333332E-2</v>
      </c>
      <c r="I25" s="54">
        <f t="shared" si="9"/>
        <v>1.6430555555555556E-2</v>
      </c>
      <c r="J25" s="54">
        <f t="shared" si="9"/>
        <v>1.6520833333333332E-2</v>
      </c>
      <c r="K25" s="54">
        <f t="shared" si="9"/>
        <v>1.6520833333333332E-2</v>
      </c>
      <c r="L25" s="54">
        <f t="shared" si="9"/>
        <v>1.6520833333333332E-2</v>
      </c>
      <c r="M25" s="54">
        <f t="shared" si="9"/>
        <v>1.6430555555555556E-2</v>
      </c>
      <c r="N25" s="54">
        <f t="shared" si="9"/>
        <v>1.6520833333333332E-2</v>
      </c>
      <c r="O25" s="54">
        <f t="shared" si="9"/>
        <v>1.6430555555555556E-2</v>
      </c>
      <c r="P25" s="54">
        <f t="shared" si="9"/>
        <v>1.6520833333333332E-2</v>
      </c>
      <c r="Q25" s="54">
        <f t="shared" si="10"/>
        <v>1.6430555555555556E-2</v>
      </c>
      <c r="R25" s="54">
        <f t="shared" si="10"/>
        <v>1.6520833333333332E-2</v>
      </c>
      <c r="S25" s="54">
        <f t="shared" si="10"/>
        <v>1.6520833333333332E-2</v>
      </c>
      <c r="T25" s="54">
        <f t="shared" si="10"/>
        <v>1.6520833333333332E-2</v>
      </c>
      <c r="U25" s="54">
        <f t="shared" si="10"/>
        <v>1.6430555555555556E-2</v>
      </c>
      <c r="V25" s="54">
        <f t="shared" si="10"/>
        <v>1.6520833333333332E-2</v>
      </c>
      <c r="W25" s="54">
        <f t="shared" si="10"/>
        <v>1.6430555555555556E-2</v>
      </c>
      <c r="X25" s="54">
        <f t="shared" si="10"/>
        <v>1.6520833333333332E-2</v>
      </c>
      <c r="Y25" s="54">
        <f t="shared" si="10"/>
        <v>1.6430555555555556E-2</v>
      </c>
      <c r="Z25" s="55">
        <f t="shared" si="10"/>
        <v>1.0165208333333333</v>
      </c>
      <c r="AA25" s="38">
        <v>1</v>
      </c>
      <c r="AB25" s="39">
        <v>0.71909623077858698</v>
      </c>
    </row>
    <row r="26" spans="2:28" ht="15" thickTop="1" x14ac:dyDescent="0.3">
      <c r="B26" s="2"/>
    </row>
    <row r="28" spans="2:28" x14ac:dyDescent="0.3">
      <c r="B28" s="2"/>
    </row>
    <row r="29" spans="2:28" x14ac:dyDescent="0.3">
      <c r="E29" s="3">
        <v>0</v>
      </c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</row>
    <row r="36" spans="15:16" x14ac:dyDescent="0.3">
      <c r="O36" s="12"/>
    </row>
    <row r="37" spans="15:16" x14ac:dyDescent="0.3">
      <c r="P37" s="13"/>
    </row>
  </sheetData>
  <mergeCells count="1">
    <mergeCell ref="B4:C4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 (2)</vt:lpstr>
      <vt:lpstr>a</vt:lpstr>
      <vt:lpstr>b</vt:lpstr>
      <vt:lpstr>c - lecture inputs</vt:lpstr>
      <vt:lpstr>c - exercise inputs</vt:lpstr>
      <vt:lpstr>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 de Carvalho</dc:creator>
  <cp:lastModifiedBy>Alejandro Palacios García</cp:lastModifiedBy>
  <dcterms:created xsi:type="dcterms:W3CDTF">2021-12-07T14:05:18Z</dcterms:created>
  <dcterms:modified xsi:type="dcterms:W3CDTF">2021-12-22T09:39:58Z</dcterms:modified>
</cp:coreProperties>
</file>